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rez.LAPTOP-77Q5LEI6\Desktop\CCAA 2018 anual\"/>
    </mc:Choice>
  </mc:AlternateContent>
  <xr:revisionPtr revIDLastSave="0" documentId="8_{49EA3AA4-590C-4CB6-9E31-AB0ADC62D962}" xr6:coauthVersionLast="36" xr6:coauthVersionMax="36" xr10:uidLastSave="{00000000-0000-0000-0000-000000000000}"/>
  <bookViews>
    <workbookView xWindow="0" yWindow="0" windowWidth="21943" windowHeight="8049" xr2:uid="{00000000-000D-0000-FFFF-FFFF00000000}"/>
  </bookViews>
  <sheets>
    <sheet name="CCAA NORMAL conso" sheetId="2" r:id="rId1"/>
    <sheet name="CCAA NORMAL indiv" sheetId="1" r:id="rId2"/>
  </sheets>
  <definedNames>
    <definedName name="_xlnm.Print_Area" localSheetId="0">'CCAA NORMAL conso'!$A$1:$F$217</definedName>
    <definedName name="_xlnm.Print_Area" localSheetId="1">'CCAA NORMAL indiv'!$A$1:$F$221</definedName>
    <definedName name="Program_is_being_to_depreciate_during_this_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2" i="2" l="1"/>
  <c r="E202" i="2"/>
  <c r="E206" i="2" s="1"/>
  <c r="F199" i="2"/>
  <c r="E199" i="2"/>
  <c r="F196" i="2"/>
  <c r="E196" i="2"/>
  <c r="F193" i="2"/>
  <c r="E193" i="2"/>
  <c r="F189" i="2"/>
  <c r="F181" i="2"/>
  <c r="F206" i="2" s="1"/>
  <c r="E181" i="2"/>
  <c r="F175" i="2"/>
  <c r="E175" i="2"/>
  <c r="F172" i="2"/>
  <c r="F180" i="2" s="1"/>
  <c r="E172" i="2"/>
  <c r="E180" i="2" s="1"/>
  <c r="F168" i="2"/>
  <c r="F166" i="2" s="1"/>
  <c r="E166" i="2"/>
  <c r="F162" i="2"/>
  <c r="E162" i="2"/>
  <c r="F159" i="2"/>
  <c r="E159" i="2"/>
  <c r="F157" i="2"/>
  <c r="F154" i="2"/>
  <c r="E154" i="2"/>
  <c r="F149" i="2"/>
  <c r="E149" i="2"/>
  <c r="F147" i="2"/>
  <c r="E147" i="2"/>
  <c r="F132" i="2"/>
  <c r="F130" i="2" s="1"/>
  <c r="F129" i="2" s="1"/>
  <c r="E130" i="2"/>
  <c r="E129" i="2" s="1"/>
  <c r="F126" i="2"/>
  <c r="E126" i="2"/>
  <c r="F121" i="2"/>
  <c r="F118" i="2" s="1"/>
  <c r="E121" i="2"/>
  <c r="E118" i="2" s="1"/>
  <c r="F111" i="2"/>
  <c r="E111" i="2"/>
  <c r="F106" i="2"/>
  <c r="E106" i="2"/>
  <c r="F101" i="2"/>
  <c r="F100" i="2" s="1"/>
  <c r="E101" i="2"/>
  <c r="E100" i="2" s="1"/>
  <c r="F96" i="2"/>
  <c r="E96" i="2"/>
  <c r="F92" i="2"/>
  <c r="E92" i="2"/>
  <c r="F89" i="2"/>
  <c r="E89" i="2"/>
  <c r="F81" i="2"/>
  <c r="F80" i="2"/>
  <c r="F79" i="2" s="1"/>
  <c r="F75" i="2"/>
  <c r="E75" i="2"/>
  <c r="F72" i="2"/>
  <c r="E72" i="2"/>
  <c r="F64" i="2"/>
  <c r="F56" i="2"/>
  <c r="F52" i="2"/>
  <c r="E52" i="2"/>
  <c r="F46" i="2"/>
  <c r="E46" i="2"/>
  <c r="E45" i="2" s="1"/>
  <c r="E32" i="2" s="1"/>
  <c r="E67" i="2" s="1"/>
  <c r="F45" i="2"/>
  <c r="F32" i="2" s="1"/>
  <c r="F67" i="2" s="1"/>
  <c r="F40" i="2"/>
  <c r="E40" i="2"/>
  <c r="F37" i="2"/>
  <c r="E37" i="2"/>
  <c r="F23" i="2"/>
  <c r="F17" i="2"/>
  <c r="E17" i="2"/>
  <c r="F14" i="2"/>
  <c r="E14" i="2"/>
  <c r="F10" i="2"/>
  <c r="E10" i="2"/>
  <c r="F6" i="2"/>
  <c r="F5" i="2" s="1"/>
  <c r="E6" i="2"/>
  <c r="E5" i="2" s="1"/>
  <c r="E210" i="2" l="1"/>
  <c r="E212" i="2" s="1"/>
  <c r="E215" i="2" s="1"/>
  <c r="F210" i="2"/>
  <c r="F212" i="2" s="1"/>
  <c r="F215" i="2" s="1"/>
  <c r="F166" i="1"/>
  <c r="F177" i="1"/>
  <c r="F88" i="2" l="1"/>
  <c r="F216" i="2"/>
  <c r="F87" i="2" s="1"/>
  <c r="F74" i="2" s="1"/>
  <c r="F73" i="2" s="1"/>
  <c r="F138" i="2" s="1"/>
  <c r="E88" i="2"/>
  <c r="E216" i="2"/>
  <c r="E87" i="2" s="1"/>
  <c r="E74" i="2" s="1"/>
  <c r="E73" i="2" s="1"/>
  <c r="E138" i="2" s="1"/>
  <c r="E136" i="1"/>
  <c r="E51" i="1"/>
  <c r="F136" i="1"/>
  <c r="E94" i="1"/>
  <c r="F22" i="1"/>
  <c r="F8" i="1"/>
  <c r="E14" i="1"/>
  <c r="E101" i="1" l="1"/>
  <c r="E183" i="1" l="1"/>
  <c r="E75" i="1"/>
  <c r="F208" i="1" l="1"/>
  <c r="F205" i="1"/>
  <c r="F201" i="1"/>
  <c r="F197" i="1"/>
  <c r="F193" i="1"/>
  <c r="F190" i="1"/>
  <c r="F183" i="1"/>
  <c r="F175" i="1"/>
  <c r="F171" i="1"/>
  <c r="F168" i="1"/>
  <c r="F163" i="1"/>
  <c r="F158" i="1"/>
  <c r="F135" i="1"/>
  <c r="F128" i="1"/>
  <c r="F114" i="1"/>
  <c r="F109" i="1"/>
  <c r="F101" i="1"/>
  <c r="F94" i="1"/>
  <c r="F90" i="1"/>
  <c r="F86" i="1"/>
  <c r="F75" i="1"/>
  <c r="F67" i="1"/>
  <c r="F60" i="1"/>
  <c r="F51" i="1"/>
  <c r="F50" i="1" s="1"/>
  <c r="F39" i="1"/>
  <c r="F28" i="1"/>
  <c r="F21" i="1"/>
  <c r="F18" i="1"/>
  <c r="F14" i="1"/>
  <c r="F6" i="1"/>
  <c r="F108" i="1" l="1"/>
  <c r="F189" i="1"/>
  <c r="F212" i="1"/>
  <c r="F188" i="1"/>
  <c r="F125" i="1"/>
  <c r="F37" i="1"/>
  <c r="F5" i="1"/>
  <c r="F213" i="1" l="1"/>
  <c r="F215" i="1" s="1"/>
  <c r="F218" i="1" s="1"/>
  <c r="F98" i="1" s="1"/>
  <c r="F85" i="1" s="1"/>
  <c r="F78" i="1"/>
  <c r="F84" i="1" l="1"/>
  <c r="F147" i="1" s="1"/>
  <c r="E83" i="1"/>
  <c r="F83" i="1" l="1"/>
  <c r="E168" i="1"/>
  <c r="E50" i="1"/>
  <c r="E208" i="1"/>
  <c r="E158" i="1"/>
  <c r="E205" i="1"/>
  <c r="E201" i="1"/>
  <c r="E197" i="1"/>
  <c r="E193" i="1"/>
  <c r="E190" i="1"/>
  <c r="E175" i="1"/>
  <c r="E171" i="1"/>
  <c r="E163" i="1"/>
  <c r="E135" i="1"/>
  <c r="E128" i="1"/>
  <c r="E114" i="1"/>
  <c r="E109" i="1"/>
  <c r="E90" i="1"/>
  <c r="E86" i="1"/>
  <c r="E67" i="1"/>
  <c r="E60" i="1"/>
  <c r="E39" i="1"/>
  <c r="E28" i="1"/>
  <c r="E21" i="1"/>
  <c r="E18" i="1"/>
  <c r="E6" i="1"/>
  <c r="F156" i="1"/>
  <c r="E156" i="1"/>
  <c r="E37" i="1" l="1"/>
  <c r="E189" i="1"/>
  <c r="E212" i="1" s="1"/>
  <c r="E188" i="1"/>
  <c r="E125" i="1"/>
  <c r="E108" i="1"/>
  <c r="E5" i="1"/>
  <c r="E213" i="1" l="1"/>
  <c r="E215" i="1" s="1"/>
  <c r="E218" i="1" s="1"/>
  <c r="E98" i="1" s="1"/>
  <c r="E78" i="1"/>
  <c r="E85" i="1" l="1"/>
  <c r="E84" i="1" l="1"/>
  <c r="E147" i="1" s="1"/>
</calcChain>
</file>

<file path=xl/sharedStrings.xml><?xml version="1.0" encoding="utf-8"?>
<sst xmlns="http://schemas.openxmlformats.org/spreadsheetml/2006/main" count="949" uniqueCount="322">
  <si>
    <t>ACTIVO</t>
  </si>
  <si>
    <t>Notas de la Memoria</t>
  </si>
  <si>
    <t>A) ACTIVO NO CORRIENTE</t>
  </si>
  <si>
    <t>I.</t>
  </si>
  <si>
    <t>Inmovilizado intangible</t>
  </si>
  <si>
    <t>1.</t>
  </si>
  <si>
    <t>Desarrollo</t>
  </si>
  <si>
    <t>4-7-11</t>
  </si>
  <si>
    <t>2.</t>
  </si>
  <si>
    <t>Concesiones</t>
  </si>
  <si>
    <t>3.</t>
  </si>
  <si>
    <t>Patentes, licencias, marcas y similares</t>
  </si>
  <si>
    <t>4.</t>
  </si>
  <si>
    <t>Fondo de comercio</t>
  </si>
  <si>
    <t>5.</t>
  </si>
  <si>
    <t>Aplicaciones informáticas</t>
  </si>
  <si>
    <t>6.</t>
  </si>
  <si>
    <t>Investigación</t>
  </si>
  <si>
    <t>7.</t>
  </si>
  <si>
    <t>Otro inmovilizado intangible</t>
  </si>
  <si>
    <t>II.</t>
  </si>
  <si>
    <t>Inmovilizaciones materiales</t>
  </si>
  <si>
    <t>Terrenos y construcciones.</t>
  </si>
  <si>
    <t>4-5-11</t>
  </si>
  <si>
    <t>Instalaciones técnicas, y otro inmovilizado material.</t>
  </si>
  <si>
    <t>Inmovilizado en curso y anticipos</t>
  </si>
  <si>
    <t>III.</t>
  </si>
  <si>
    <t>Inversiones inmobiliarias</t>
  </si>
  <si>
    <t>Terrenos</t>
  </si>
  <si>
    <t>4-6-11</t>
  </si>
  <si>
    <t>Construcciones</t>
  </si>
  <si>
    <t>IV .</t>
  </si>
  <si>
    <t>Inversiones en empresas del grupo y asociadas a largo plazo</t>
  </si>
  <si>
    <t>Instrumentos de patrimonio</t>
  </si>
  <si>
    <t>4-9-11-23</t>
  </si>
  <si>
    <t>Créditos a empresas</t>
  </si>
  <si>
    <t>Valores representativos de deuda</t>
  </si>
  <si>
    <t>Derivados</t>
  </si>
  <si>
    <t>Otros activos financieros</t>
  </si>
  <si>
    <t>Otras inversiones</t>
  </si>
  <si>
    <t>V .</t>
  </si>
  <si>
    <t>Inversiones financieras a largo plazo</t>
  </si>
  <si>
    <t>4-9-11</t>
  </si>
  <si>
    <t>Créditos a terceros</t>
  </si>
  <si>
    <t>VI.</t>
  </si>
  <si>
    <t>Activos por impuesto diferido</t>
  </si>
  <si>
    <t>4-12</t>
  </si>
  <si>
    <t>VII.</t>
  </si>
  <si>
    <t>Deudas comerciales no corrientes</t>
  </si>
  <si>
    <t>4-11</t>
  </si>
  <si>
    <t>B) ACTIVO CORRIENTE</t>
  </si>
  <si>
    <t>Activos no corrientes mantenidos para la venta</t>
  </si>
  <si>
    <t>4-21</t>
  </si>
  <si>
    <t>II</t>
  </si>
  <si>
    <t>Existencias</t>
  </si>
  <si>
    <t>Comerciales</t>
  </si>
  <si>
    <t>4-10-11</t>
  </si>
  <si>
    <t>Materias primas y otros aprovisionamientos</t>
  </si>
  <si>
    <t>Productos en curso y semiterminados</t>
  </si>
  <si>
    <t>a)</t>
  </si>
  <si>
    <t>De ciclo largo de producción</t>
  </si>
  <si>
    <t>b)</t>
  </si>
  <si>
    <t>De ciclo corto de producción</t>
  </si>
  <si>
    <t>Productos terminados</t>
  </si>
  <si>
    <t>Subproductos, residuos y materiales recuperados</t>
  </si>
  <si>
    <t>Anticipos proveedores</t>
  </si>
  <si>
    <t>Deudores comeciales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</si>
  <si>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</si>
  <si>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</si>
  <si>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</si>
  <si>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Clientes, empresas del grupo y asociadas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</si>
  <si>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</si>
  <si>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</si>
  <si>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</si>
  <si>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</si>
  <si>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</si>
  <si>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IV.</t>
  </si>
  <si>
    <t>Inversiones en empresas del grupo y asociadas a corto plazo</t>
  </si>
  <si>
    <t>V.</t>
  </si>
  <si>
    <t>Inversiones financieras a corto plazo</t>
  </si>
  <si>
    <t>Periodificaciones a corto plazo</t>
  </si>
  <si>
    <t>Efectivo y otros activos liquidos equivalentes</t>
  </si>
  <si>
    <t>Tesorería</t>
  </si>
  <si>
    <t>11</t>
  </si>
  <si>
    <t>Otros activos líquidos equivalentes</t>
  </si>
  <si>
    <t>TOTAL ACTIVO (A+B)</t>
  </si>
  <si>
    <t>PATRIMONIO NETO Y PASIVO</t>
  </si>
  <si>
    <t>A) PATRIMONIO NETO</t>
  </si>
  <si>
    <t>A-1)</t>
  </si>
  <si>
    <t>Fondos propios</t>
  </si>
  <si>
    <t>Capital</t>
  </si>
  <si>
    <t>9.4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</si>
  <si>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</si>
  <si>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</si>
  <si>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</si>
  <si>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</si>
  <si>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</si>
  <si>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</si>
  <si>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</si>
  <si>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</si>
  <si>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</si>
  <si>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</si>
  <si>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</si>
  <si>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3</t>
  </si>
  <si>
    <t>VIII.</t>
  </si>
  <si>
    <t>Dividendo a cuenta</t>
  </si>
  <si>
    <t>IX.</t>
  </si>
  <si>
    <t>Otros instrumentos de patrimonio neto</t>
  </si>
  <si>
    <t>A-2)</t>
  </si>
  <si>
    <t>Ajustes por cambios de valor</t>
  </si>
  <si>
    <t>Activos financieros disponibles para la venta</t>
  </si>
  <si>
    <t>4</t>
  </si>
  <si>
    <t>Operaciones de cobertura</t>
  </si>
  <si>
    <t>Activos no corrientes y pasivos vinculados, mantenidos para la venta</t>
  </si>
  <si>
    <t>Diferencias de conversión</t>
  </si>
  <si>
    <t>Otros</t>
  </si>
  <si>
    <t>A-3)</t>
  </si>
  <si>
    <t>Subvenciones, donaciones y legados recibidos</t>
  </si>
  <si>
    <t>4-18</t>
  </si>
  <si>
    <t>B) PASIVO NO CORRIENTE</t>
  </si>
  <si>
    <t>Provisiones a largo plazo</t>
  </si>
  <si>
    <t>Obligaciones por prestaciones a largo plazo al personal</t>
  </si>
  <si>
    <t>4-14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</si>
  <si>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</si>
  <si>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</si>
  <si>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</si>
  <si>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</si>
  <si>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</si>
  <si>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</si>
  <si>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</si>
  <si>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</si>
  <si>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</si>
  <si>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</si>
  <si>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</si>
  <si>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</si>
  <si>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</si>
  <si>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 PASIVO CORRIENTE</t>
  </si>
  <si>
    <t>Pasivos vinculados con activos no corrientes mantenidos para la venta</t>
  </si>
  <si>
    <t>Provisiones a corto plazo</t>
  </si>
  <si>
    <t>Deudas a corto plazo</t>
  </si>
  <si>
    <t>4-9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</si>
  <si>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</si>
  <si>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</si>
  <si>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</si>
  <si>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</si>
  <si>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</si>
  <si>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</si>
  <si>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4-9-23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</si>
  <si>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</si>
  <si>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</si>
  <si>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</si>
  <si>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</si>
  <si>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</si>
  <si>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 con características especiales a corto plazo</t>
  </si>
  <si>
    <t>TOTAL PATRIMONIO NETO Y PASIVO (A+B+C)</t>
  </si>
  <si>
    <t>CUENTA DE PÉRDIDAS Y GANANCIAS CORRESPONDIENTE AL</t>
  </si>
  <si>
    <t>(Debe) Haber</t>
  </si>
  <si>
    <t>A) OPERACIONES CONTINUADAS</t>
  </si>
  <si>
    <t>Importe neto de la cifra de negocios</t>
  </si>
  <si>
    <t xml:space="preserve">Ventas </t>
  </si>
  <si>
    <t>4-11-23-25</t>
  </si>
  <si>
    <t>Prestaciones de servicios</t>
  </si>
  <si>
    <t>Variación de existencias de productos terminados y en curso de fabricación</t>
  </si>
  <si>
    <t>Trabajos realizados por la empresa para su activo</t>
  </si>
  <si>
    <t>Aprovisionamientos</t>
  </si>
  <si>
    <t>Consumo de mercaderías</t>
  </si>
  <si>
    <t>4-11-23</t>
  </si>
  <si>
    <t>Consumo de materías primas y otras materías consumibles</t>
  </si>
  <si>
    <t>c)</t>
  </si>
  <si>
    <t>Trabajos realizados por otras empresas</t>
  </si>
  <si>
    <t>d)</t>
  </si>
  <si>
    <t>Deterioro de mercaderías, materías primas y otros aprovisionamientos</t>
  </si>
  <si>
    <t>4-23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</si>
  <si>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</si>
  <si>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</si>
  <si>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</si>
  <si>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</si>
  <si>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4-23-24</t>
  </si>
  <si>
    <t>Sueldos, salarios y asimilados</t>
  </si>
  <si>
    <t>Cargas sociales</t>
  </si>
  <si>
    <t>Provisiones</t>
  </si>
  <si>
    <t>Otros gastos de explotación</t>
  </si>
  <si>
    <t>4-11-23-24</t>
  </si>
  <si>
    <t>Servicios exteriores</t>
  </si>
  <si>
    <t>Tributos</t>
  </si>
  <si>
    <t>Pérdidas, deterioro y variación de provisiones por operaciones comerciales</t>
  </si>
  <si>
    <t>Otros gastos de gestión corriente</t>
  </si>
  <si>
    <t>8.</t>
  </si>
  <si>
    <t>Amortización del inmovilizado</t>
  </si>
  <si>
    <t>4-5-6-7</t>
  </si>
  <si>
    <t>9.</t>
  </si>
  <si>
    <t>Imputación de subvenciones de inmovilizado no financiero y otras</t>
  </si>
  <si>
    <t>10.</t>
  </si>
  <si>
    <t>Excesos de provisiones</t>
  </si>
  <si>
    <t>11.</t>
  </si>
  <si>
    <t>Deterioro y resultado por enajenaciones del inmovilizado</t>
  </si>
  <si>
    <t>Deterioros y pérdidas</t>
  </si>
  <si>
    <t>Resultados por enajenaciones y otras</t>
  </si>
  <si>
    <t>12.</t>
  </si>
  <si>
    <t>Diferencia negativa de combinaciones de negocios</t>
  </si>
  <si>
    <t>4-19</t>
  </si>
  <si>
    <t>13.</t>
  </si>
  <si>
    <t>Otros resultados</t>
  </si>
  <si>
    <t>A.1) RESULTADO DE EXPLOTACIÓN (1+2+3+4+5+6+7+8+9+10+11+12+13)</t>
  </si>
  <si>
    <t>14.</t>
  </si>
  <si>
    <t>Ingresos financieros</t>
  </si>
  <si>
    <t>De participaciones en instrumentos de patrimonio</t>
  </si>
  <si>
    <t>a1) En empresas del grupo y asociadas</t>
  </si>
  <si>
    <t>a2) En terceros</t>
  </si>
  <si>
    <t>De valores negociables y otros instrumentos financieros</t>
  </si>
  <si>
    <t>b1) En empresas del grupo y asociadas</t>
  </si>
  <si>
    <t>b2) En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</si>
  <si>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</si>
  <si>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</si>
  <si>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</si>
  <si>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</si>
  <si>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</si>
  <si>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</si>
  <si>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</si>
  <si>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</si>
  <si>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</si>
  <si>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</si>
  <si>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</si>
  <si>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</si>
  <si>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</si>
  <si>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</si>
  <si>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 y pérdidas</t>
  </si>
  <si>
    <t>A.3) RESULTADO ANTES DE IMPUESTOS (A.1+A.2)</t>
  </si>
  <si>
    <t>19.</t>
  </si>
  <si>
    <t>Impuestos sobre beneficios</t>
  </si>
  <si>
    <t>B) OPERACIONES INTERRUMPIDAS</t>
  </si>
  <si>
    <t>20.</t>
  </si>
  <si>
    <t>Resultado del ejercicio procedente de operaciones interrumpidas neto de impuestos</t>
  </si>
  <si>
    <t>Otros ingresos y gastos de carácter financiero</t>
  </si>
  <si>
    <t>Incorporación al activo de gastos financieros</t>
  </si>
  <si>
    <t>Ingresos financieros de convenios de acreedores</t>
  </si>
  <si>
    <t>Resto de ingresos y gastos</t>
  </si>
  <si>
    <t>A.4) RESULTADO DEL EJERCICIO PROCEDENTE DE OPERACIONES CONTINUADAS (A.3+20)</t>
  </si>
  <si>
    <t>21.</t>
  </si>
  <si>
    <t>A.5) RESULTADO DEL EJERCICIO (A.4+21)</t>
  </si>
  <si>
    <t>A.2) RESULTADO FINANCIERO (14+15+16+17+18+19)</t>
  </si>
  <si>
    <t>(Acciones y participaciones en patrimonio propias)</t>
  </si>
  <si>
    <t>GRIÑO ECOLOGIC, S. A.</t>
  </si>
  <si>
    <t>4-11-12</t>
  </si>
  <si>
    <t>4-9-26</t>
  </si>
  <si>
    <t>4-9-23-26</t>
  </si>
  <si>
    <t>BALANCE AL CIERRE DEL EJERCICIO 2018</t>
  </si>
  <si>
    <t>EJERCICIO TERMINADO EL 31 DE DICIEMBRE DE 2018</t>
  </si>
  <si>
    <t xml:space="preserve"> GRIÑÓ ECOLOGIC, S. A.</t>
  </si>
  <si>
    <t>BALANCE CONSOLIDADO  AL CIERRE DEL EJERCICIO 2018</t>
  </si>
  <si>
    <t>Fondo de comercio consolidado</t>
  </si>
  <si>
    <t>3-4</t>
  </si>
  <si>
    <t xml:space="preserve">Fondo de comercio </t>
  </si>
  <si>
    <t>3-8</t>
  </si>
  <si>
    <t>3 - 7</t>
  </si>
  <si>
    <t>Participaciones puestas en equivalencia</t>
  </si>
  <si>
    <t>Créditos a sociedades puestaas en equivalencia</t>
  </si>
  <si>
    <t>Créditos a empresas del grupo</t>
  </si>
  <si>
    <t>10.2</t>
  </si>
  <si>
    <t>Otras inversiones - empresas del grupo</t>
  </si>
  <si>
    <t>3 - 10</t>
  </si>
  <si>
    <t>3 - 13</t>
  </si>
  <si>
    <t>3 - 11</t>
  </si>
  <si>
    <t>Sociedades puestas en equivalencia</t>
  </si>
  <si>
    <t>Otros Deudores</t>
  </si>
  <si>
    <t>Créditos a empress puestas en equivalencia</t>
  </si>
  <si>
    <t>BALANCE CONSOLIDADO AL CIERRE DEL EJERCICIO 2018</t>
  </si>
  <si>
    <t>10.4</t>
  </si>
  <si>
    <t xml:space="preserve">Reservas </t>
  </si>
  <si>
    <t>Reservas distribuibles</t>
  </si>
  <si>
    <t>Reservas no distribuibles</t>
  </si>
  <si>
    <t>Reservas en sociedades consolidadas</t>
  </si>
  <si>
    <t>Reservas en sociedades puesta en equivalencia</t>
  </si>
  <si>
    <t>(Acciones y participaciones en patrimonio propias y de sociedad dominante)</t>
  </si>
  <si>
    <t>V</t>
  </si>
  <si>
    <t>Resultado del ejercicio atribuído a la sociedad dominante</t>
  </si>
  <si>
    <t xml:space="preserve">Pérdidas y ganancias consolidadas </t>
  </si>
  <si>
    <t xml:space="preserve">2. </t>
  </si>
  <si>
    <t>(Pérdidas y ganancias socios externos)</t>
  </si>
  <si>
    <t>(Dividendo a cuenta)</t>
  </si>
  <si>
    <t xml:space="preserve">Diferencia de conversión </t>
  </si>
  <si>
    <t xml:space="preserve">Otros ajustes por cambios de valor </t>
  </si>
  <si>
    <t>3 - 19</t>
  </si>
  <si>
    <t>En Sociedades consolidadas</t>
  </si>
  <si>
    <t>En sociedades puestas en equivalencia</t>
  </si>
  <si>
    <t>A-4)</t>
  </si>
  <si>
    <t>Socios externos</t>
  </si>
  <si>
    <t>3 - 7 - 9 - 10</t>
  </si>
  <si>
    <t>Deudas con sociedades puesta en equivalencia</t>
  </si>
  <si>
    <t>Otras deudas</t>
  </si>
  <si>
    <t>3-13</t>
  </si>
  <si>
    <t>Proveedores, sociedades puestas en equivalencia</t>
  </si>
  <si>
    <t>Otros acreedores</t>
  </si>
  <si>
    <t>CUENTA DE PÉRDIDAS Y GANANCIAS CONSOLIDADA CORRESPONDIENTE</t>
  </si>
  <si>
    <t>AL EJERCICIO TERMINADO EL 31 DE DICIEMBRE DE 2018</t>
  </si>
  <si>
    <t>Trabajos realizados por el grupo para su activo</t>
  </si>
  <si>
    <t>14</t>
  </si>
  <si>
    <t>3 - 22</t>
  </si>
  <si>
    <t xml:space="preserve"> 3 - 19</t>
  </si>
  <si>
    <t>3 - 23</t>
  </si>
  <si>
    <t>3 - 9 - 22 - 23</t>
  </si>
  <si>
    <t>7 - 8</t>
  </si>
  <si>
    <t>Resultado por la pérdida de control de participaciones consolidadas</t>
  </si>
  <si>
    <t>Resultado por la pérdida de control de una dependiente</t>
  </si>
  <si>
    <t>Resultado atribuído a la participación retenida</t>
  </si>
  <si>
    <t>A.1) RESULTADO DE EXPLOTACIÓN (1+2+3+4+5+6+7+8+9+10+11+12+13+14)</t>
  </si>
  <si>
    <t>Imputación al resultado del ejercicio de la diferencia de conversión</t>
  </si>
  <si>
    <t>Otras diferencias de cambio</t>
  </si>
  <si>
    <t>Ingresos financieros derivados de convenios de acreedores</t>
  </si>
  <si>
    <t>A.2) RESULTADO FINANCIERO (15+16+17+18+19+20)</t>
  </si>
  <si>
    <t>Participaciones en beneficios (pérdidas) de sociedades puestas en equivalencia</t>
  </si>
  <si>
    <t>22.</t>
  </si>
  <si>
    <t>Deterioro y resultados por pérdida de influencia significativa de participaciones puestas en equivalencia o del control del conjunto sobre una sociedad multigrupo</t>
  </si>
  <si>
    <t>23.</t>
  </si>
  <si>
    <t>Diferencia negativa de consolidación de sociedades puestas en equivalencia</t>
  </si>
  <si>
    <t>A.3) RESULTADO ANTES DE IMPUESTOS (A.1+A.2+21+22+23)</t>
  </si>
  <si>
    <t>24.</t>
  </si>
  <si>
    <t>A.4) RESULTADO DEL EJERCICIO PROCEDENTE DE OPERACIONES CONTINUADAS (A.3+24)</t>
  </si>
  <si>
    <t>25.</t>
  </si>
  <si>
    <t>A.5) RESULTADO DEL EJERCICIO (A.4+25)</t>
  </si>
  <si>
    <t xml:space="preserve">  Resultado atribuído a la sociedad dominante</t>
  </si>
  <si>
    <t xml:space="preserve">  Resultado atribuído a socios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</si>
</sst>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b/>
      <sz val="12"/>
      <name val="Times New Roman"/>
      <family val="1"/>
    </font>
    <font>
      <sz val="9"/>
      <color rgb="FFFF0000"/>
      <name val="Times New Roman"/>
      <family val="1"/>
    </font>
    <font>
      <b/>
      <sz val="14"/>
      <name val="Times New Roman"/>
      <family val="1"/>
    </font>
    <font>
      <b/>
      <sz val="9"/>
      <color indexed="9"/>
      <name val="Times New Roman"/>
      <family val="1"/>
    </font>
    <font>
      <sz val="9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Border="0" applyAlignment="0"/>
    <xf numFmtId="0" fontId="1" fillId="0" borderId="0"/>
  </cellStyleXfs>
  <cellXfs count="198">
    <xf numFmtId="0" fontId="0" fillId="0" borderId="0" xfId="0"/>
    <xf numFmtId="0" fontId="3" fillId="0" borderId="0" xfId="1" applyFont="1" applyFill="1" applyBorder="1" applyProtection="1">
      <protection hidden="1"/>
    </xf>
    <xf numFmtId="49" fontId="3" fillId="0" borderId="0" xfId="1" applyNumberFormat="1" applyFont="1" applyFill="1" applyBorder="1" applyProtection="1">
      <protection hidden="1"/>
    </xf>
    <xf numFmtId="0" fontId="4" fillId="0" borderId="0" xfId="1" applyFont="1" applyFill="1" applyBorder="1" applyAlignment="1" applyProtection="1">
      <protection hidden="1"/>
    </xf>
    <xf numFmtId="0" fontId="5" fillId="0" borderId="0" xfId="1" applyFont="1" applyFill="1" applyBorder="1" applyProtection="1">
      <protection hidden="1"/>
    </xf>
    <xf numFmtId="37" fontId="4" fillId="0" borderId="0" xfId="1" applyNumberFormat="1" applyFont="1" applyFill="1" applyBorder="1" applyAlignment="1" applyProtection="1">
      <protection hidden="1"/>
    </xf>
    <xf numFmtId="37" fontId="4" fillId="0" borderId="1" xfId="1" applyNumberFormat="1" applyFont="1" applyFill="1" applyBorder="1" applyAlignment="1" applyProtection="1">
      <alignment horizontal="center"/>
      <protection hidden="1"/>
    </xf>
    <xf numFmtId="37" fontId="4" fillId="0" borderId="1" xfId="1" applyNumberFormat="1" applyFont="1" applyFill="1" applyBorder="1" applyAlignment="1" applyProtection="1">
      <protection hidden="1"/>
    </xf>
    <xf numFmtId="37" fontId="3" fillId="0" borderId="2" xfId="1" applyNumberFormat="1" applyFont="1" applyFill="1" applyBorder="1" applyAlignment="1" applyProtection="1">
      <protection hidden="1"/>
    </xf>
    <xf numFmtId="37" fontId="3" fillId="0" borderId="3" xfId="1" applyNumberFormat="1" applyFont="1" applyFill="1" applyBorder="1" applyAlignment="1" applyProtection="1">
      <protection hidden="1"/>
    </xf>
    <xf numFmtId="37" fontId="3" fillId="0" borderId="4" xfId="1" applyNumberFormat="1" applyFont="1" applyFill="1" applyBorder="1" applyAlignment="1" applyProtection="1">
      <protection hidden="1"/>
    </xf>
    <xf numFmtId="1" fontId="3" fillId="0" borderId="5" xfId="1" applyNumberFormat="1" applyFont="1" applyFill="1" applyBorder="1" applyAlignment="1" applyProtection="1">
      <alignment horizontal="center" wrapText="1"/>
      <protection hidden="1"/>
    </xf>
    <xf numFmtId="4" fontId="3" fillId="0" borderId="5" xfId="1" applyNumberFormat="1" applyFont="1" applyFill="1" applyBorder="1" applyProtection="1">
      <protection hidden="1"/>
    </xf>
    <xf numFmtId="49" fontId="3" fillId="0" borderId="6" xfId="1" applyNumberFormat="1" applyFont="1" applyFill="1" applyBorder="1" applyAlignment="1" applyProtection="1">
      <alignment horizontal="right"/>
      <protection hidden="1"/>
    </xf>
    <xf numFmtId="49" fontId="3" fillId="0" borderId="0" xfId="1" applyNumberFormat="1" applyFont="1" applyFill="1" applyBorder="1" applyAlignment="1" applyProtection="1">
      <alignment horizontal="left"/>
      <protection hidden="1"/>
    </xf>
    <xf numFmtId="0" fontId="5" fillId="0" borderId="7" xfId="1" applyFont="1" applyFill="1" applyBorder="1" applyProtection="1">
      <protection hidden="1"/>
    </xf>
    <xf numFmtId="4" fontId="3" fillId="0" borderId="8" xfId="1" applyNumberFormat="1" applyFont="1" applyFill="1" applyBorder="1" applyProtection="1">
      <protection hidden="1"/>
    </xf>
    <xf numFmtId="49" fontId="5" fillId="0" borderId="0" xfId="1" applyNumberFormat="1" applyFont="1" applyFill="1" applyBorder="1" applyAlignment="1" applyProtection="1">
      <alignment horizontal="center"/>
      <protection hidden="1"/>
    </xf>
    <xf numFmtId="37" fontId="5" fillId="0" borderId="7" xfId="1" applyNumberFormat="1" applyFont="1" applyFill="1" applyBorder="1" applyAlignment="1" applyProtection="1">
      <alignment horizontal="left"/>
      <protection hidden="1"/>
    </xf>
    <xf numFmtId="37" fontId="5" fillId="0" borderId="7" xfId="1" quotePrefix="1" applyNumberFormat="1" applyFont="1" applyFill="1" applyBorder="1" applyAlignment="1" applyProtection="1">
      <alignment horizontal="center"/>
      <protection hidden="1"/>
    </xf>
    <xf numFmtId="4" fontId="5" fillId="0" borderId="9" xfId="1" applyNumberFormat="1" applyFont="1" applyFill="1" applyBorder="1" applyProtection="1">
      <protection hidden="1"/>
    </xf>
    <xf numFmtId="4" fontId="3" fillId="0" borderId="9" xfId="1" applyNumberFormat="1" applyFont="1" applyFill="1" applyBorder="1" applyProtection="1"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>
      <alignment horizontal="justify"/>
    </xf>
    <xf numFmtId="0" fontId="5" fillId="0" borderId="7" xfId="0" quotePrefix="1" applyFont="1" applyFill="1" applyBorder="1" applyAlignment="1">
      <alignment horizontal="center"/>
    </xf>
    <xf numFmtId="0" fontId="5" fillId="0" borderId="7" xfId="0" applyFont="1" applyFill="1" applyBorder="1"/>
    <xf numFmtId="0" fontId="3" fillId="0" borderId="6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Alignment="1" applyProtection="1">
      <alignment horizontal="left"/>
      <protection hidden="1"/>
    </xf>
    <xf numFmtId="49" fontId="3" fillId="0" borderId="7" xfId="1" applyNumberFormat="1" applyFont="1" applyFill="1" applyBorder="1" applyAlignment="1" applyProtection="1">
      <alignment horizontal="left"/>
      <protection hidden="1"/>
    </xf>
    <xf numFmtId="49" fontId="5" fillId="0" borderId="7" xfId="1" quotePrefix="1" applyNumberFormat="1" applyFont="1" applyFill="1" applyBorder="1" applyAlignment="1" applyProtection="1">
      <alignment horizontal="center"/>
      <protection hidden="1"/>
    </xf>
    <xf numFmtId="49" fontId="3" fillId="0" borderId="10" xfId="1" applyNumberFormat="1" applyFont="1" applyFill="1" applyBorder="1" applyAlignment="1" applyProtection="1">
      <alignment horizontal="right"/>
      <protection hidden="1"/>
    </xf>
    <xf numFmtId="49" fontId="3" fillId="0" borderId="11" xfId="1" applyNumberFormat="1" applyFont="1" applyFill="1" applyBorder="1" applyAlignment="1" applyProtection="1">
      <alignment horizontal="left"/>
      <protection hidden="1"/>
    </xf>
    <xf numFmtId="37" fontId="5" fillId="0" borderId="11" xfId="1" applyNumberFormat="1" applyFont="1" applyFill="1" applyBorder="1" applyProtection="1">
      <protection hidden="1"/>
    </xf>
    <xf numFmtId="49" fontId="3" fillId="0" borderId="12" xfId="1" applyNumberFormat="1" applyFont="1" applyFill="1" applyBorder="1" applyAlignment="1" applyProtection="1">
      <alignment horizontal="right"/>
      <protection hidden="1"/>
    </xf>
    <xf numFmtId="49" fontId="3" fillId="0" borderId="13" xfId="1" applyNumberFormat="1" applyFont="1" applyFill="1" applyBorder="1" applyAlignment="1" applyProtection="1">
      <alignment horizontal="left"/>
      <protection hidden="1"/>
    </xf>
    <xf numFmtId="0" fontId="5" fillId="0" borderId="14" xfId="1" applyFont="1" applyFill="1" applyBorder="1" applyProtection="1">
      <protection hidden="1"/>
    </xf>
    <xf numFmtId="0" fontId="5" fillId="0" borderId="14" xfId="1" quotePrefix="1" applyFont="1" applyFill="1" applyBorder="1" applyAlignment="1" applyProtection="1">
      <alignment horizontal="center"/>
      <protection hidden="1"/>
    </xf>
    <xf numFmtId="49" fontId="5" fillId="0" borderId="0" xfId="1" applyNumberFormat="1" applyFont="1" applyFill="1" applyBorder="1" applyAlignment="1" applyProtection="1">
      <alignment horizontal="right"/>
      <protection hidden="1"/>
    </xf>
    <xf numFmtId="15" fontId="5" fillId="0" borderId="0" xfId="1" applyNumberFormat="1" applyFont="1" applyFill="1" applyBorder="1" applyProtection="1">
      <protection hidden="1"/>
    </xf>
    <xf numFmtId="0" fontId="5" fillId="0" borderId="7" xfId="1" quotePrefix="1" applyFont="1" applyFill="1" applyBorder="1" applyAlignment="1" applyProtection="1">
      <alignment horizontal="center"/>
      <protection hidden="1"/>
    </xf>
    <xf numFmtId="49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11" xfId="1" applyFont="1" applyFill="1" applyBorder="1" applyProtection="1">
      <protection hidden="1"/>
    </xf>
    <xf numFmtId="0" fontId="5" fillId="0" borderId="11" xfId="1" quotePrefix="1" applyFont="1" applyFill="1" applyBorder="1" applyAlignment="1" applyProtection="1">
      <alignment horizontal="center"/>
      <protection hidden="1"/>
    </xf>
    <xf numFmtId="4" fontId="5" fillId="0" borderId="15" xfId="1" applyNumberFormat="1" applyFont="1" applyFill="1" applyBorder="1" applyProtection="1">
      <protection hidden="1"/>
    </xf>
    <xf numFmtId="49" fontId="5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Protection="1">
      <protection hidden="1"/>
    </xf>
    <xf numFmtId="37" fontId="5" fillId="0" borderId="4" xfId="1" quotePrefix="1" applyNumberFormat="1" applyFont="1" applyFill="1" applyBorder="1" applyAlignment="1" applyProtection="1">
      <alignment horizontal="center"/>
      <protection hidden="1"/>
    </xf>
    <xf numFmtId="49" fontId="3" fillId="0" borderId="12" xfId="1" applyNumberFormat="1" applyFont="1" applyFill="1" applyBorder="1" applyProtection="1">
      <protection hidden="1"/>
    </xf>
    <xf numFmtId="0" fontId="3" fillId="0" borderId="13" xfId="1" applyFont="1" applyFill="1" applyBorder="1" applyProtection="1">
      <protection hidden="1"/>
    </xf>
    <xf numFmtId="37" fontId="3" fillId="0" borderId="0" xfId="1" applyNumberFormat="1" applyFont="1" applyFill="1" applyBorder="1" applyProtection="1">
      <protection hidden="1"/>
    </xf>
    <xf numFmtId="37" fontId="5" fillId="0" borderId="7" xfId="1" applyNumberFormat="1" applyFont="1" applyFill="1" applyBorder="1" applyProtection="1">
      <protection hidden="1"/>
    </xf>
    <xf numFmtId="0" fontId="3" fillId="0" borderId="6" xfId="1" applyFont="1" applyFill="1" applyBorder="1" applyAlignment="1" applyProtection="1">
      <alignment horizontal="right"/>
      <protection hidden="1"/>
    </xf>
    <xf numFmtId="37" fontId="3" fillId="0" borderId="0" xfId="1" applyNumberFormat="1" applyFont="1" applyFill="1" applyBorder="1" applyAlignment="1" applyProtection="1">
      <alignment horizontal="left"/>
      <protection hidden="1"/>
    </xf>
    <xf numFmtId="49" fontId="3" fillId="0" borderId="6" xfId="1" applyNumberFormat="1" applyFont="1" applyFill="1" applyBorder="1" applyProtection="1">
      <protection hidden="1"/>
    </xf>
    <xf numFmtId="37" fontId="3" fillId="0" borderId="7" xfId="1" applyNumberFormat="1" applyFont="1" applyFill="1" applyBorder="1" applyAlignment="1" applyProtection="1">
      <alignment horizontal="left"/>
      <protection hidden="1"/>
    </xf>
    <xf numFmtId="49" fontId="3" fillId="0" borderId="10" xfId="1" applyNumberFormat="1" applyFont="1" applyFill="1" applyBorder="1" applyProtection="1">
      <protection hidden="1"/>
    </xf>
    <xf numFmtId="37" fontId="3" fillId="0" borderId="1" xfId="1" applyNumberFormat="1" applyFont="1" applyFill="1" applyBorder="1" applyAlignment="1" applyProtection="1">
      <alignment horizontal="left"/>
      <protection hidden="1"/>
    </xf>
    <xf numFmtId="4" fontId="3" fillId="0" borderId="15" xfId="1" applyNumberFormat="1" applyFont="1" applyFill="1" applyBorder="1" applyProtection="1">
      <protection hidden="1"/>
    </xf>
    <xf numFmtId="37" fontId="3" fillId="0" borderId="5" xfId="1" applyNumberFormat="1" applyFont="1" applyFill="1" applyBorder="1" applyAlignment="1" applyProtection="1">
      <alignment horizontal="left"/>
      <protection hidden="1"/>
    </xf>
    <xf numFmtId="0" fontId="5" fillId="0" borderId="5" xfId="1" applyNumberFormat="1" applyFont="1" applyFill="1" applyBorder="1" applyAlignment="1" applyProtection="1">
      <alignment horizontal="right"/>
      <protection hidden="1"/>
    </xf>
    <xf numFmtId="37" fontId="5" fillId="0" borderId="5" xfId="1" applyNumberFormat="1" applyFont="1" applyFill="1" applyBorder="1" applyAlignment="1" applyProtection="1">
      <alignment horizontal="left"/>
      <protection hidden="1"/>
    </xf>
    <xf numFmtId="49" fontId="5" fillId="0" borderId="7" xfId="1" applyNumberFormat="1" applyFont="1" applyFill="1" applyBorder="1" applyAlignment="1" applyProtection="1">
      <alignment horizontal="left"/>
      <protection hidden="1"/>
    </xf>
    <xf numFmtId="49" fontId="3" fillId="0" borderId="1" xfId="1" applyNumberFormat="1" applyFont="1" applyFill="1" applyBorder="1" applyAlignment="1" applyProtection="1">
      <alignment horizontal="left"/>
      <protection hidden="1"/>
    </xf>
    <xf numFmtId="37" fontId="3" fillId="0" borderId="2" xfId="1" applyNumberFormat="1" applyFont="1" applyFill="1" applyBorder="1" applyAlignment="1" applyProtection="1">
      <alignment horizontal="left"/>
      <protection hidden="1"/>
    </xf>
    <xf numFmtId="49" fontId="3" fillId="0" borderId="3" xfId="1" applyNumberFormat="1" applyFont="1" applyFill="1" applyBorder="1" applyProtection="1">
      <protection hidden="1"/>
    </xf>
    <xf numFmtId="0" fontId="5" fillId="0" borderId="4" xfId="1" applyFont="1" applyFill="1" applyBorder="1" applyProtection="1">
      <protection hidden="1"/>
    </xf>
    <xf numFmtId="3" fontId="5" fillId="0" borderId="0" xfId="1" applyNumberFormat="1" applyFont="1" applyFill="1" applyBorder="1" applyProtection="1">
      <protection hidden="1"/>
    </xf>
    <xf numFmtId="0" fontId="3" fillId="0" borderId="0" xfId="1" applyFont="1" applyFill="1" applyBorder="1" applyAlignment="1" applyProtection="1">
      <alignment horizontal="right"/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3" fillId="0" borderId="12" xfId="1" applyFont="1" applyFill="1" applyBorder="1" applyProtection="1">
      <protection hidden="1"/>
    </xf>
    <xf numFmtId="49" fontId="3" fillId="0" borderId="13" xfId="1" applyNumberFormat="1" applyFont="1" applyFill="1" applyBorder="1" applyProtection="1">
      <protection hidden="1"/>
    </xf>
    <xf numFmtId="37" fontId="4" fillId="0" borderId="14" xfId="1" applyNumberFormat="1" applyFont="1" applyFill="1" applyBorder="1" applyAlignment="1" applyProtection="1">
      <alignment horizontal="center"/>
      <protection hidden="1"/>
    </xf>
    <xf numFmtId="37" fontId="3" fillId="0" borderId="2" xfId="1" applyNumberFormat="1" applyFont="1" applyFill="1" applyBorder="1" applyAlignment="1" applyProtection="1">
      <alignment horizontal="center"/>
      <protection hidden="1"/>
    </xf>
    <xf numFmtId="37" fontId="3" fillId="0" borderId="5" xfId="1" applyNumberFormat="1" applyFont="1" applyFill="1" applyBorder="1" applyAlignment="1" applyProtection="1">
      <alignment horizontal="center"/>
      <protection hidden="1"/>
    </xf>
    <xf numFmtId="37" fontId="3" fillId="0" borderId="10" xfId="1" applyNumberFormat="1" applyFont="1" applyFill="1" applyBorder="1" applyAlignment="1" applyProtection="1">
      <protection hidden="1"/>
    </xf>
    <xf numFmtId="37" fontId="3" fillId="0" borderId="1" xfId="1" applyNumberFormat="1" applyFont="1" applyFill="1" applyBorder="1" applyAlignment="1" applyProtection="1">
      <protection hidden="1"/>
    </xf>
    <xf numFmtId="37" fontId="3" fillId="0" borderId="11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alignment horizontal="right"/>
      <protection hidden="1"/>
    </xf>
    <xf numFmtId="0" fontId="3" fillId="0" borderId="0" xfId="1" applyFont="1" applyFill="1" applyBorder="1" applyAlignment="1" applyProtection="1">
      <protection hidden="1"/>
    </xf>
    <xf numFmtId="0" fontId="5" fillId="0" borderId="7" xfId="1" applyFont="1" applyFill="1" applyBorder="1" applyAlignment="1" applyProtection="1">
      <alignment wrapText="1"/>
      <protection hidden="1"/>
    </xf>
    <xf numFmtId="0" fontId="5" fillId="0" borderId="7" xfId="1" quotePrefix="1" applyFont="1" applyFill="1" applyBorder="1" applyAlignment="1" applyProtection="1">
      <alignment horizontal="center" wrapText="1"/>
      <protection hidden="1"/>
    </xf>
    <xf numFmtId="0" fontId="3" fillId="0" borderId="7" xfId="1" applyFont="1" applyFill="1" applyBorder="1" applyProtection="1">
      <protection hidden="1"/>
    </xf>
    <xf numFmtId="0" fontId="3" fillId="0" borderId="10" xfId="1" applyNumberFormat="1" applyFont="1" applyFill="1" applyBorder="1" applyAlignment="1" applyProtection="1">
      <alignment horizontal="right"/>
      <protection hidden="1"/>
    </xf>
    <xf numFmtId="0" fontId="3" fillId="0" borderId="1" xfId="1" applyFont="1" applyFill="1" applyBorder="1" applyAlignment="1" applyProtection="1">
      <protection hidden="1"/>
    </xf>
    <xf numFmtId="0" fontId="5" fillId="0" borderId="11" xfId="1" applyFont="1" applyFill="1" applyBorder="1" applyAlignment="1" applyProtection="1">
      <alignment wrapText="1"/>
      <protection hidden="1"/>
    </xf>
    <xf numFmtId="0" fontId="3" fillId="0" borderId="2" xfId="1" applyFont="1" applyFill="1" applyBorder="1" applyProtection="1">
      <protection hidden="1"/>
    </xf>
    <xf numFmtId="0" fontId="5" fillId="0" borderId="3" xfId="1" applyFont="1" applyFill="1" applyBorder="1" applyProtection="1">
      <protection hidden="1"/>
    </xf>
    <xf numFmtId="0" fontId="5" fillId="0" borderId="4" xfId="1" applyFont="1" applyFill="1" applyBorder="1" applyAlignment="1" applyProtection="1">
      <alignment wrapText="1"/>
      <protection hidden="1"/>
    </xf>
    <xf numFmtId="0" fontId="3" fillId="0" borderId="13" xfId="1" applyFont="1" applyFill="1" applyBorder="1" applyAlignment="1" applyProtection="1">
      <protection hidden="1"/>
    </xf>
    <xf numFmtId="0" fontId="3" fillId="0" borderId="14" xfId="1" applyNumberFormat="1" applyFont="1" applyFill="1" applyBorder="1" applyAlignment="1" applyProtection="1">
      <alignment horizontal="right"/>
      <protection hidden="1"/>
    </xf>
    <xf numFmtId="49" fontId="3" fillId="0" borderId="0" xfId="1" applyNumberFormat="1" applyFont="1" applyFill="1" applyBorder="1" applyAlignment="1" applyProtection="1">
      <alignment horizontal="right"/>
      <protection hidden="1"/>
    </xf>
    <xf numFmtId="0" fontId="3" fillId="0" borderId="7" xfId="1" applyFont="1" applyFill="1" applyBorder="1" applyAlignment="1" applyProtection="1">
      <alignment wrapText="1"/>
      <protection hidden="1"/>
    </xf>
    <xf numFmtId="0" fontId="3" fillId="0" borderId="7" xfId="1" applyNumberFormat="1" applyFont="1" applyFill="1" applyBorder="1" applyAlignment="1" applyProtection="1">
      <alignment horizontal="right"/>
      <protection hidden="1"/>
    </xf>
    <xf numFmtId="0" fontId="5" fillId="0" borderId="11" xfId="1" quotePrefix="1" applyFont="1" applyFill="1" applyBorder="1" applyAlignment="1" applyProtection="1">
      <alignment horizontal="center" wrapText="1"/>
      <protection hidden="1"/>
    </xf>
    <xf numFmtId="0" fontId="3" fillId="0" borderId="5" xfId="1" applyFont="1" applyFill="1" applyBorder="1" applyProtection="1">
      <protection hidden="1"/>
    </xf>
    <xf numFmtId="0" fontId="5" fillId="0" borderId="5" xfId="1" applyFont="1" applyFill="1" applyBorder="1" applyAlignment="1" applyProtection="1">
      <alignment wrapText="1"/>
      <protection hidden="1"/>
    </xf>
    <xf numFmtId="0" fontId="5" fillId="0" borderId="5" xfId="1" applyFont="1" applyFill="1" applyBorder="1" applyProtection="1">
      <protection hidden="1"/>
    </xf>
    <xf numFmtId="0" fontId="3" fillId="0" borderId="8" xfId="1" applyFont="1" applyFill="1" applyBorder="1" applyProtection="1">
      <protection hidden="1"/>
    </xf>
    <xf numFmtId="0" fontId="5" fillId="0" borderId="8" xfId="1" applyFont="1" applyFill="1" applyBorder="1" applyAlignment="1" applyProtection="1">
      <alignment wrapText="1"/>
      <protection hidden="1"/>
    </xf>
    <xf numFmtId="0" fontId="5" fillId="0" borderId="8" xfId="1" applyFont="1" applyFill="1" applyBorder="1" applyProtection="1"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3" xfId="1" applyFont="1" applyFill="1" applyBorder="1" applyAlignment="1" applyProtection="1">
      <protection hidden="1"/>
    </xf>
    <xf numFmtId="0" fontId="5" fillId="0" borderId="4" xfId="1" quotePrefix="1" applyFont="1" applyFill="1" applyBorder="1" applyAlignment="1" applyProtection="1">
      <alignment horizontal="center"/>
      <protection hidden="1"/>
    </xf>
    <xf numFmtId="0" fontId="3" fillId="0" borderId="4" xfId="1" applyFont="1" applyFill="1" applyBorder="1" applyAlignment="1" applyProtection="1">
      <alignment wrapText="1"/>
      <protection hidden="1"/>
    </xf>
    <xf numFmtId="49" fontId="3" fillId="0" borderId="8" xfId="1" applyNumberFormat="1" applyFont="1" applyFill="1" applyBorder="1" applyProtection="1">
      <protection hidden="1"/>
    </xf>
    <xf numFmtId="0" fontId="5" fillId="0" borderId="8" xfId="1" quotePrefix="1" applyFont="1" applyFill="1" applyBorder="1" applyAlignment="1" applyProtection="1">
      <alignment horizontal="center" wrapText="1"/>
      <protection hidden="1"/>
    </xf>
    <xf numFmtId="0" fontId="5" fillId="0" borderId="4" xfId="1" quotePrefix="1" applyFont="1" applyFill="1" applyBorder="1" applyAlignment="1" applyProtection="1">
      <alignment horizontal="center" wrapText="1"/>
      <protection hidden="1"/>
    </xf>
    <xf numFmtId="0" fontId="3" fillId="0" borderId="15" xfId="1" applyFont="1" applyFill="1" applyBorder="1" applyProtection="1">
      <protection hidden="1"/>
    </xf>
    <xf numFmtId="0" fontId="5" fillId="0" borderId="15" xfId="1" applyFont="1" applyFill="1" applyBorder="1" applyProtection="1">
      <protection hidden="1"/>
    </xf>
    <xf numFmtId="0" fontId="5" fillId="0" borderId="15" xfId="1" applyFont="1" applyFill="1" applyBorder="1" applyAlignment="1" applyProtection="1">
      <alignment wrapText="1"/>
      <protection hidden="1"/>
    </xf>
    <xf numFmtId="0" fontId="5" fillId="0" borderId="15" xfId="1" quotePrefix="1" applyFont="1" applyFill="1" applyBorder="1" applyAlignment="1" applyProtection="1">
      <alignment horizontal="center" wrapText="1"/>
      <protection hidden="1"/>
    </xf>
    <xf numFmtId="0" fontId="5" fillId="0" borderId="0" xfId="1" applyFont="1" applyFill="1" applyBorder="1" applyAlignment="1" applyProtection="1">
      <alignment wrapText="1"/>
      <protection hidden="1"/>
    </xf>
    <xf numFmtId="37" fontId="3" fillId="0" borderId="6" xfId="1" applyNumberFormat="1" applyFont="1" applyFill="1" applyBorder="1" applyAlignment="1" applyProtection="1">
      <alignment horizontal="right"/>
      <protection hidden="1"/>
    </xf>
    <xf numFmtId="15" fontId="3" fillId="0" borderId="6" xfId="1" applyNumberFormat="1" applyFont="1" applyFill="1" applyBorder="1" applyAlignment="1" applyProtection="1">
      <alignment horizontal="right"/>
      <protection hidden="1"/>
    </xf>
    <xf numFmtId="37" fontId="3" fillId="0" borderId="10" xfId="1" applyNumberFormat="1" applyFont="1" applyFill="1" applyBorder="1" applyAlignment="1" applyProtection="1">
      <alignment horizontal="right"/>
      <protection hidden="1"/>
    </xf>
    <xf numFmtId="0" fontId="3" fillId="0" borderId="6" xfId="1" applyFont="1" applyFill="1" applyBorder="1" applyProtection="1">
      <protection hidden="1"/>
    </xf>
    <xf numFmtId="0" fontId="3" fillId="0" borderId="10" xfId="1" applyFont="1" applyFill="1" applyBorder="1" applyAlignment="1" applyProtection="1">
      <alignment horizontal="right"/>
      <protection hidden="1"/>
    </xf>
    <xf numFmtId="37" fontId="3" fillId="0" borderId="4" xfId="1" applyNumberFormat="1" applyFont="1" applyFill="1" applyBorder="1" applyAlignment="1" applyProtection="1">
      <alignment horizontal="center" vertical="distributed"/>
      <protection hidden="1"/>
    </xf>
    <xf numFmtId="0" fontId="8" fillId="0" borderId="0" xfId="1" applyFont="1" applyFill="1" applyBorder="1" applyProtection="1">
      <protection hidden="1"/>
    </xf>
    <xf numFmtId="4" fontId="5" fillId="0" borderId="9" xfId="1" quotePrefix="1" applyNumberFormat="1" applyFont="1" applyFill="1" applyBorder="1" applyProtection="1">
      <protection hidden="1"/>
    </xf>
    <xf numFmtId="1" fontId="7" fillId="0" borderId="0" xfId="1" applyNumberFormat="1" applyFont="1" applyFill="1" applyBorder="1" applyAlignment="1" applyProtection="1">
      <alignment horizontal="center"/>
      <protection hidden="1"/>
    </xf>
    <xf numFmtId="37" fontId="7" fillId="0" borderId="0" xfId="1" applyNumberFormat="1" applyFont="1" applyFill="1" applyBorder="1" applyAlignment="1" applyProtection="1">
      <alignment horizontal="center"/>
      <protection hidden="1"/>
    </xf>
    <xf numFmtId="37" fontId="3" fillId="0" borderId="8" xfId="1" applyNumberFormat="1" applyFont="1" applyFill="1" applyBorder="1" applyAlignment="1" applyProtection="1">
      <alignment horizontal="center" vertical="distributed"/>
      <protection hidden="1"/>
    </xf>
    <xf numFmtId="37" fontId="3" fillId="0" borderId="15" xfId="1" applyNumberFormat="1" applyFont="1" applyFill="1" applyBorder="1" applyAlignment="1" applyProtection="1">
      <alignment horizontal="center" vertical="distributed"/>
      <protection hidden="1"/>
    </xf>
    <xf numFmtId="0" fontId="3" fillId="0" borderId="3" xfId="1" applyFont="1" applyFill="1" applyBorder="1" applyAlignment="1" applyProtection="1">
      <alignment horizontal="left" wrapText="1"/>
      <protection hidden="1"/>
    </xf>
    <xf numFmtId="0" fontId="3" fillId="0" borderId="4" xfId="1" applyFont="1" applyFill="1" applyBorder="1" applyAlignment="1" applyProtection="1">
      <alignment horizontal="left" wrapText="1"/>
      <protection hidden="1"/>
    </xf>
    <xf numFmtId="0" fontId="3" fillId="0" borderId="2" xfId="1" applyFont="1" applyFill="1" applyBorder="1" applyAlignment="1" applyProtection="1">
      <alignment horizontal="left" wrapText="1"/>
      <protection hidden="1"/>
    </xf>
    <xf numFmtId="37" fontId="9" fillId="0" borderId="0" xfId="1" applyNumberFormat="1" applyFont="1" applyFill="1" applyBorder="1" applyAlignment="1" applyProtection="1">
      <alignment horizontal="center"/>
      <protection hidden="1"/>
    </xf>
    <xf numFmtId="1" fontId="7" fillId="0" borderId="0" xfId="1" applyNumberFormat="1" applyFont="1" applyFill="1" applyBorder="1" applyAlignment="1" applyProtection="1">
      <protection hidden="1"/>
    </xf>
    <xf numFmtId="37" fontId="9" fillId="0" borderId="1" xfId="1" applyNumberFormat="1" applyFont="1" applyFill="1" applyBorder="1" applyAlignment="1" applyProtection="1">
      <alignment horizontal="center"/>
      <protection hidden="1"/>
    </xf>
    <xf numFmtId="37" fontId="3" fillId="0" borderId="4" xfId="1" applyNumberFormat="1" applyFont="1" applyFill="1" applyBorder="1" applyAlignment="1" applyProtection="1">
      <alignment horizontal="center"/>
      <protection hidden="1"/>
    </xf>
    <xf numFmtId="0" fontId="5" fillId="0" borderId="7" xfId="1" applyFont="1" applyFill="1" applyBorder="1" applyAlignment="1" applyProtection="1">
      <alignment horizontal="center"/>
      <protection hidden="1"/>
    </xf>
    <xf numFmtId="49" fontId="5" fillId="0" borderId="7" xfId="1" applyNumberFormat="1" applyFont="1" applyFill="1" applyBorder="1" applyAlignment="1" applyProtection="1">
      <alignment horizontal="center"/>
      <protection hidden="1"/>
    </xf>
    <xf numFmtId="0" fontId="10" fillId="0" borderId="6" xfId="1" applyFont="1" applyFill="1" applyBorder="1" applyAlignment="1" applyProtection="1">
      <alignment horizontal="right"/>
      <protection hidden="1"/>
    </xf>
    <xf numFmtId="0" fontId="5" fillId="0" borderId="7" xfId="3" applyFont="1" applyFill="1" applyBorder="1" applyAlignment="1">
      <alignment horizontal="justify"/>
    </xf>
    <xf numFmtId="0" fontId="5" fillId="0" borderId="7" xfId="3" quotePrefix="1" applyFont="1" applyFill="1" applyBorder="1" applyAlignment="1">
      <alignment horizontal="center"/>
    </xf>
    <xf numFmtId="0" fontId="10" fillId="2" borderId="6" xfId="1" applyFont="1" applyFill="1" applyBorder="1" applyAlignment="1" applyProtection="1">
      <alignment horizontal="right"/>
      <protection hidden="1"/>
    </xf>
    <xf numFmtId="0" fontId="5" fillId="2" borderId="0" xfId="1" applyNumberFormat="1" applyFont="1" applyFill="1" applyBorder="1" applyAlignment="1" applyProtection="1">
      <alignment horizontal="center"/>
      <protection hidden="1"/>
    </xf>
    <xf numFmtId="0" fontId="5" fillId="2" borderId="7" xfId="3" applyFont="1" applyFill="1" applyBorder="1" applyAlignment="1">
      <alignment horizontal="justify"/>
    </xf>
    <xf numFmtId="4" fontId="5" fillId="2" borderId="9" xfId="1" applyNumberFormat="1" applyFont="1" applyFill="1" applyBorder="1" applyProtection="1">
      <protection hidden="1"/>
    </xf>
    <xf numFmtId="0" fontId="5" fillId="2" borderId="7" xfId="3" applyFont="1" applyFill="1" applyBorder="1"/>
    <xf numFmtId="49" fontId="5" fillId="2" borderId="0" xfId="1" applyNumberFormat="1" applyFont="1" applyFill="1" applyBorder="1" applyAlignment="1" applyProtection="1">
      <alignment horizontal="center"/>
      <protection hidden="1"/>
    </xf>
    <xf numFmtId="37" fontId="5" fillId="2" borderId="7" xfId="1" applyNumberFormat="1" applyFont="1" applyFill="1" applyBorder="1" applyAlignment="1" applyProtection="1">
      <alignment horizontal="left"/>
      <protection hidden="1"/>
    </xf>
    <xf numFmtId="37" fontId="10" fillId="2" borderId="6" xfId="1" applyNumberFormat="1" applyFont="1" applyFill="1" applyBorder="1" applyAlignment="1" applyProtection="1">
      <alignment horizontal="right"/>
      <protection hidden="1"/>
    </xf>
    <xf numFmtId="49" fontId="5" fillId="2" borderId="0" xfId="1" applyNumberFormat="1" applyFont="1" applyFill="1" applyBorder="1" applyAlignment="1" applyProtection="1">
      <alignment horizontal="right"/>
      <protection hidden="1"/>
    </xf>
    <xf numFmtId="37" fontId="5" fillId="0" borderId="7" xfId="1" applyNumberFormat="1" applyFont="1" applyFill="1" applyBorder="1" applyAlignment="1" applyProtection="1">
      <alignment horizontal="center"/>
      <protection hidden="1"/>
    </xf>
    <xf numFmtId="15" fontId="10" fillId="2" borderId="6" xfId="1" applyNumberFormat="1" applyFont="1" applyFill="1" applyBorder="1" applyAlignment="1" applyProtection="1">
      <alignment horizontal="right"/>
      <protection hidden="1"/>
    </xf>
    <xf numFmtId="37" fontId="10" fillId="0" borderId="6" xfId="1" applyNumberFormat="1" applyFont="1" applyFill="1" applyBorder="1" applyAlignment="1" applyProtection="1">
      <alignment horizontal="right"/>
      <protection hidden="1"/>
    </xf>
    <xf numFmtId="0" fontId="5" fillId="2" borderId="7" xfId="1" applyFont="1" applyFill="1" applyBorder="1" applyProtection="1">
      <protection hidden="1"/>
    </xf>
    <xf numFmtId="0" fontId="5" fillId="2" borderId="7" xfId="1" quotePrefix="1" applyFont="1" applyFill="1" applyBorder="1" applyAlignment="1" applyProtection="1">
      <alignment horizontal="center"/>
      <protection hidden="1"/>
    </xf>
    <xf numFmtId="37" fontId="10" fillId="2" borderId="10" xfId="1" applyNumberFormat="1" applyFont="1" applyFill="1" applyBorder="1" applyAlignment="1" applyProtection="1">
      <alignment horizontal="right"/>
      <protection hidden="1"/>
    </xf>
    <xf numFmtId="49" fontId="5" fillId="2" borderId="1" xfId="1" applyNumberFormat="1" applyFont="1" applyFill="1" applyBorder="1" applyAlignment="1" applyProtection="1">
      <alignment horizontal="center"/>
      <protection hidden="1"/>
    </xf>
    <xf numFmtId="0" fontId="5" fillId="2" borderId="11" xfId="1" applyFont="1" applyFill="1" applyBorder="1" applyProtection="1">
      <protection hidden="1"/>
    </xf>
    <xf numFmtId="0" fontId="5" fillId="2" borderId="11" xfId="1" quotePrefix="1" applyFont="1" applyFill="1" applyBorder="1" applyAlignment="1" applyProtection="1">
      <alignment horizontal="center"/>
      <protection hidden="1"/>
    </xf>
    <xf numFmtId="4" fontId="5" fillId="2" borderId="15" xfId="1" applyNumberFormat="1" applyFont="1" applyFill="1" applyBorder="1" applyProtection="1">
      <protection hidden="1"/>
    </xf>
    <xf numFmtId="0" fontId="5" fillId="0" borderId="0" xfId="1" applyFont="1" applyFill="1" applyBorder="1" applyAlignment="1" applyProtection="1">
      <alignment horizontal="center"/>
      <protection hidden="1"/>
    </xf>
    <xf numFmtId="4" fontId="5" fillId="3" borderId="9" xfId="1" applyNumberFormat="1" applyFont="1" applyFill="1" applyBorder="1" applyProtection="1">
      <protection hidden="1"/>
    </xf>
    <xf numFmtId="37" fontId="3" fillId="0" borderId="0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Fill="1" applyBorder="1" applyProtection="1">
      <protection hidden="1"/>
    </xf>
    <xf numFmtId="0" fontId="5" fillId="0" borderId="15" xfId="1" quotePrefix="1" applyFont="1" applyFill="1" applyBorder="1" applyAlignment="1" applyProtection="1">
      <alignment horizontal="center"/>
      <protection hidden="1"/>
    </xf>
    <xf numFmtId="37" fontId="5" fillId="0" borderId="5" xfId="1" applyNumberFormat="1" applyFont="1" applyFill="1" applyBorder="1" applyAlignment="1" applyProtection="1">
      <alignment horizontal="center"/>
      <protection hidden="1"/>
    </xf>
    <xf numFmtId="0" fontId="5" fillId="0" borderId="14" xfId="1" applyFont="1" applyFill="1" applyBorder="1" applyAlignment="1" applyProtection="1">
      <alignment horizontal="center"/>
      <protection hidden="1"/>
    </xf>
    <xf numFmtId="49" fontId="5" fillId="2" borderId="7" xfId="1" applyNumberFormat="1" applyFont="1" applyFill="1" applyBorder="1" applyAlignment="1" applyProtection="1">
      <alignment horizontal="left"/>
      <protection hidden="1"/>
    </xf>
    <xf numFmtId="0" fontId="5" fillId="0" borderId="4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5" fillId="0" borderId="4" xfId="1" applyFont="1" applyFill="1" applyBorder="1" applyAlignment="1" applyProtection="1">
      <alignment horizontal="center" wrapText="1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49" fontId="3" fillId="2" borderId="0" xfId="1" applyNumberFormat="1" applyFont="1" applyFill="1" applyBorder="1" applyProtection="1">
      <protection hidden="1"/>
    </xf>
    <xf numFmtId="0" fontId="5" fillId="2" borderId="7" xfId="1" applyFont="1" applyFill="1" applyBorder="1" applyAlignment="1" applyProtection="1">
      <alignment wrapText="1"/>
      <protection hidden="1"/>
    </xf>
    <xf numFmtId="0" fontId="5" fillId="0" borderId="7" xfId="1" applyFont="1" applyFill="1" applyBorder="1" applyAlignment="1" applyProtection="1">
      <alignment horizontal="center" wrapText="1"/>
      <protection hidden="1"/>
    </xf>
    <xf numFmtId="0" fontId="10" fillId="0" borderId="6" xfId="1" applyFont="1" applyFill="1" applyBorder="1" applyProtection="1">
      <protection hidden="1"/>
    </xf>
    <xf numFmtId="4" fontId="5" fillId="4" borderId="9" xfId="1" applyNumberFormat="1" applyFont="1" applyFill="1" applyBorder="1" applyProtection="1">
      <protection hidden="1"/>
    </xf>
    <xf numFmtId="0" fontId="11" fillId="0" borderId="6" xfId="1" applyFont="1" applyFill="1" applyBorder="1" applyAlignment="1" applyProtection="1">
      <alignment horizontal="right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7" xfId="1" applyFont="1" applyFill="1" applyBorder="1" applyAlignment="1" applyProtection="1">
      <alignment horizontal="center" wrapText="1"/>
      <protection hidden="1"/>
    </xf>
    <xf numFmtId="0" fontId="10" fillId="0" borderId="10" xfId="1" applyFont="1" applyFill="1" applyBorder="1" applyAlignment="1" applyProtection="1">
      <alignment horizontal="right"/>
      <protection hidden="1"/>
    </xf>
    <xf numFmtId="0" fontId="5" fillId="0" borderId="5" xfId="1" applyFont="1" applyFill="1" applyBorder="1" applyAlignment="1" applyProtection="1">
      <alignment horizontal="center"/>
      <protection hidden="1"/>
    </xf>
    <xf numFmtId="0" fontId="3" fillId="0" borderId="12" xfId="1" applyFont="1" applyFill="1" applyBorder="1" applyAlignment="1" applyProtection="1">
      <alignment horizontal="right"/>
      <protection hidden="1"/>
    </xf>
    <xf numFmtId="0" fontId="3" fillId="0" borderId="13" xfId="1" applyFont="1" applyFill="1" applyBorder="1" applyAlignment="1" applyProtection="1">
      <alignment horizontal="left" wrapText="1"/>
      <protection hidden="1"/>
    </xf>
    <xf numFmtId="0" fontId="3" fillId="0" borderId="14" xfId="1" applyFont="1" applyFill="1" applyBorder="1" applyAlignment="1" applyProtection="1">
      <alignment horizontal="left" wrapText="1"/>
      <protection hidden="1"/>
    </xf>
    <xf numFmtId="0" fontId="5" fillId="0" borderId="8" xfId="1" applyFont="1" applyFill="1" applyBorder="1" applyAlignment="1" applyProtection="1">
      <alignment horizontal="center"/>
      <protection hidden="1"/>
    </xf>
    <xf numFmtId="0" fontId="3" fillId="0" borderId="6" xfId="1" applyFont="1" applyFill="1" applyBorder="1" applyAlignment="1" applyProtection="1">
      <alignment horizontal="right" vertical="top"/>
      <protection hidden="1"/>
    </xf>
    <xf numFmtId="0" fontId="3" fillId="0" borderId="0" xfId="1" applyFont="1" applyFill="1" applyBorder="1" applyAlignment="1" applyProtection="1">
      <alignment horizontal="left" wrapText="1"/>
      <protection hidden="1"/>
    </xf>
    <xf numFmtId="0" fontId="3" fillId="0" borderId="7" xfId="1" applyFont="1" applyFill="1" applyBorder="1" applyAlignment="1" applyProtection="1">
      <alignment horizontal="left" wrapText="1"/>
      <protection hidden="1"/>
    </xf>
    <xf numFmtId="0" fontId="5" fillId="0" borderId="9" xfId="1" applyFont="1" applyFill="1" applyBorder="1" applyAlignment="1" applyProtection="1">
      <alignment horizontal="center"/>
      <protection hidden="1"/>
    </xf>
    <xf numFmtId="0" fontId="3" fillId="0" borderId="1" xfId="1" applyFont="1" applyFill="1" applyBorder="1" applyAlignment="1" applyProtection="1">
      <alignment horizontal="left" wrapText="1"/>
      <protection hidden="1"/>
    </xf>
    <xf numFmtId="0" fontId="3" fillId="0" borderId="11" xfId="1" applyFont="1" applyFill="1" applyBorder="1" applyAlignment="1" applyProtection="1">
      <alignment horizontal="left" wrapText="1"/>
      <protection hidden="1"/>
    </xf>
    <xf numFmtId="0" fontId="3" fillId="0" borderId="4" xfId="1" applyFont="1" applyFill="1" applyBorder="1" applyAlignment="1" applyProtection="1">
      <alignment horizontal="center" wrapText="1"/>
      <protection hidden="1"/>
    </xf>
    <xf numFmtId="0" fontId="5" fillId="0" borderId="13" xfId="1" applyFont="1" applyFill="1" applyBorder="1" applyAlignment="1" applyProtection="1">
      <alignment wrapText="1"/>
      <protection hidden="1"/>
    </xf>
    <xf numFmtId="0" fontId="5" fillId="0" borderId="8" xfId="1" applyFont="1" applyFill="1" applyBorder="1" applyAlignment="1" applyProtection="1">
      <alignment horizontal="center" wrapText="1"/>
      <protection hidden="1"/>
    </xf>
    <xf numFmtId="4" fontId="3" fillId="0" borderId="14" xfId="1" applyNumberFormat="1" applyFont="1" applyFill="1" applyBorder="1" applyProtection="1">
      <protection hidden="1"/>
    </xf>
    <xf numFmtId="0" fontId="3" fillId="0" borderId="10" xfId="1" applyFont="1" applyFill="1" applyBorder="1" applyProtection="1">
      <protection hidden="1"/>
    </xf>
    <xf numFmtId="49" fontId="3" fillId="0" borderId="1" xfId="1" applyNumberFormat="1" applyFont="1" applyFill="1" applyBorder="1" applyProtection="1">
      <protection hidden="1"/>
    </xf>
    <xf numFmtId="0" fontId="5" fillId="0" borderId="1" xfId="1" applyFont="1" applyFill="1" applyBorder="1" applyAlignment="1" applyProtection="1">
      <alignment wrapText="1"/>
      <protection hidden="1"/>
    </xf>
    <xf numFmtId="0" fontId="5" fillId="0" borderId="15" xfId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Protection="1">
      <protection hidden="1"/>
    </xf>
    <xf numFmtId="0" fontId="5" fillId="0" borderId="0" xfId="1" applyFont="1" applyFill="1" applyBorder="1" applyAlignment="1" applyProtection="1">
      <alignment horizontal="center" wrapText="1"/>
      <protection hidden="1"/>
    </xf>
  </cellXfs>
  <cellStyles count="4">
    <cellStyle name="Normal" xfId="0" builtinId="0"/>
    <cellStyle name="Normal 2" xfId="3" xr:uid="{F2445A19-B615-496F-B383-66AA45754550}"/>
    <cellStyle name="Normal_SUMARIAS-97" xfId="1" xr:uid="{00000000-0005-0000-0000-000001000000}"/>
    <cellStyle name="STYLE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EF78-FE08-46C5-8D57-76B390065E1F}">
  <dimension ref="A1:K252"/>
  <sheetViews>
    <sheetView tabSelected="1" topLeftCell="A207" zoomScale="145" zoomScaleNormal="145" workbookViewId="0">
      <selection activeCell="E7" sqref="E7"/>
    </sheetView>
  </sheetViews>
  <sheetFormatPr baseColWidth="10" defaultColWidth="10.3046875" defaultRowHeight="11.6" x14ac:dyDescent="0.3"/>
  <cols>
    <col min="1" max="1" width="4.84375" style="1" customWidth="1"/>
    <col min="2" max="2" width="4.84375" style="2" customWidth="1"/>
    <col min="3" max="3" width="59.69140625" style="4" customWidth="1"/>
    <col min="4" max="4" width="11.69140625" style="156" customWidth="1"/>
    <col min="5" max="6" width="11.3828125" style="66" bestFit="1" customWidth="1"/>
    <col min="7" max="9" width="10.3046875" style="4" customWidth="1"/>
    <col min="10" max="11" width="10.3046875" style="4" hidden="1" customWidth="1"/>
    <col min="12" max="256" width="10.3046875" style="4"/>
    <col min="257" max="258" width="4.84375" style="4" customWidth="1"/>
    <col min="259" max="259" width="59.69140625" style="4" customWidth="1"/>
    <col min="260" max="260" width="11.69140625" style="4" customWidth="1"/>
    <col min="261" max="262" width="11.3828125" style="4" bestFit="1" customWidth="1"/>
    <col min="263" max="265" width="10.3046875" style="4"/>
    <col min="266" max="267" width="0" style="4" hidden="1" customWidth="1"/>
    <col min="268" max="512" width="10.3046875" style="4"/>
    <col min="513" max="514" width="4.84375" style="4" customWidth="1"/>
    <col min="515" max="515" width="59.69140625" style="4" customWidth="1"/>
    <col min="516" max="516" width="11.69140625" style="4" customWidth="1"/>
    <col min="517" max="518" width="11.3828125" style="4" bestFit="1" customWidth="1"/>
    <col min="519" max="521" width="10.3046875" style="4"/>
    <col min="522" max="523" width="0" style="4" hidden="1" customWidth="1"/>
    <col min="524" max="768" width="10.3046875" style="4"/>
    <col min="769" max="770" width="4.84375" style="4" customWidth="1"/>
    <col min="771" max="771" width="59.69140625" style="4" customWidth="1"/>
    <col min="772" max="772" width="11.69140625" style="4" customWidth="1"/>
    <col min="773" max="774" width="11.3828125" style="4" bestFit="1" customWidth="1"/>
    <col min="775" max="777" width="10.3046875" style="4"/>
    <col min="778" max="779" width="0" style="4" hidden="1" customWidth="1"/>
    <col min="780" max="1024" width="10.3046875" style="4"/>
    <col min="1025" max="1026" width="4.84375" style="4" customWidth="1"/>
    <col min="1027" max="1027" width="59.69140625" style="4" customWidth="1"/>
    <col min="1028" max="1028" width="11.69140625" style="4" customWidth="1"/>
    <col min="1029" max="1030" width="11.3828125" style="4" bestFit="1" customWidth="1"/>
    <col min="1031" max="1033" width="10.3046875" style="4"/>
    <col min="1034" max="1035" width="0" style="4" hidden="1" customWidth="1"/>
    <col min="1036" max="1280" width="10.3046875" style="4"/>
    <col min="1281" max="1282" width="4.84375" style="4" customWidth="1"/>
    <col min="1283" max="1283" width="59.69140625" style="4" customWidth="1"/>
    <col min="1284" max="1284" width="11.69140625" style="4" customWidth="1"/>
    <col min="1285" max="1286" width="11.3828125" style="4" bestFit="1" customWidth="1"/>
    <col min="1287" max="1289" width="10.3046875" style="4"/>
    <col min="1290" max="1291" width="0" style="4" hidden="1" customWidth="1"/>
    <col min="1292" max="1536" width="10.3046875" style="4"/>
    <col min="1537" max="1538" width="4.84375" style="4" customWidth="1"/>
    <col min="1539" max="1539" width="59.69140625" style="4" customWidth="1"/>
    <col min="1540" max="1540" width="11.69140625" style="4" customWidth="1"/>
    <col min="1541" max="1542" width="11.3828125" style="4" bestFit="1" customWidth="1"/>
    <col min="1543" max="1545" width="10.3046875" style="4"/>
    <col min="1546" max="1547" width="0" style="4" hidden="1" customWidth="1"/>
    <col min="1548" max="1792" width="10.3046875" style="4"/>
    <col min="1793" max="1794" width="4.84375" style="4" customWidth="1"/>
    <col min="1795" max="1795" width="59.69140625" style="4" customWidth="1"/>
    <col min="1796" max="1796" width="11.69140625" style="4" customWidth="1"/>
    <col min="1797" max="1798" width="11.3828125" style="4" bestFit="1" customWidth="1"/>
    <col min="1799" max="1801" width="10.3046875" style="4"/>
    <col min="1802" max="1803" width="0" style="4" hidden="1" customWidth="1"/>
    <col min="1804" max="2048" width="10.3046875" style="4"/>
    <col min="2049" max="2050" width="4.84375" style="4" customWidth="1"/>
    <col min="2051" max="2051" width="59.69140625" style="4" customWidth="1"/>
    <col min="2052" max="2052" width="11.69140625" style="4" customWidth="1"/>
    <col min="2053" max="2054" width="11.3828125" style="4" bestFit="1" customWidth="1"/>
    <col min="2055" max="2057" width="10.3046875" style="4"/>
    <col min="2058" max="2059" width="0" style="4" hidden="1" customWidth="1"/>
    <col min="2060" max="2304" width="10.3046875" style="4"/>
    <col min="2305" max="2306" width="4.84375" style="4" customWidth="1"/>
    <col min="2307" max="2307" width="59.69140625" style="4" customWidth="1"/>
    <col min="2308" max="2308" width="11.69140625" style="4" customWidth="1"/>
    <col min="2309" max="2310" width="11.3828125" style="4" bestFit="1" customWidth="1"/>
    <col min="2311" max="2313" width="10.3046875" style="4"/>
    <col min="2314" max="2315" width="0" style="4" hidden="1" customWidth="1"/>
    <col min="2316" max="2560" width="10.3046875" style="4"/>
    <col min="2561" max="2562" width="4.84375" style="4" customWidth="1"/>
    <col min="2563" max="2563" width="59.69140625" style="4" customWidth="1"/>
    <col min="2564" max="2564" width="11.69140625" style="4" customWidth="1"/>
    <col min="2565" max="2566" width="11.3828125" style="4" bestFit="1" customWidth="1"/>
    <col min="2567" max="2569" width="10.3046875" style="4"/>
    <col min="2570" max="2571" width="0" style="4" hidden="1" customWidth="1"/>
    <col min="2572" max="2816" width="10.3046875" style="4"/>
    <col min="2817" max="2818" width="4.84375" style="4" customWidth="1"/>
    <col min="2819" max="2819" width="59.69140625" style="4" customWidth="1"/>
    <col min="2820" max="2820" width="11.69140625" style="4" customWidth="1"/>
    <col min="2821" max="2822" width="11.3828125" style="4" bestFit="1" customWidth="1"/>
    <col min="2823" max="2825" width="10.3046875" style="4"/>
    <col min="2826" max="2827" width="0" style="4" hidden="1" customWidth="1"/>
    <col min="2828" max="3072" width="10.3046875" style="4"/>
    <col min="3073" max="3074" width="4.84375" style="4" customWidth="1"/>
    <col min="3075" max="3075" width="59.69140625" style="4" customWidth="1"/>
    <col min="3076" max="3076" width="11.69140625" style="4" customWidth="1"/>
    <col min="3077" max="3078" width="11.3828125" style="4" bestFit="1" customWidth="1"/>
    <col min="3079" max="3081" width="10.3046875" style="4"/>
    <col min="3082" max="3083" width="0" style="4" hidden="1" customWidth="1"/>
    <col min="3084" max="3328" width="10.3046875" style="4"/>
    <col min="3329" max="3330" width="4.84375" style="4" customWidth="1"/>
    <col min="3331" max="3331" width="59.69140625" style="4" customWidth="1"/>
    <col min="3332" max="3332" width="11.69140625" style="4" customWidth="1"/>
    <col min="3333" max="3334" width="11.3828125" style="4" bestFit="1" customWidth="1"/>
    <col min="3335" max="3337" width="10.3046875" style="4"/>
    <col min="3338" max="3339" width="0" style="4" hidden="1" customWidth="1"/>
    <col min="3340" max="3584" width="10.3046875" style="4"/>
    <col min="3585" max="3586" width="4.84375" style="4" customWidth="1"/>
    <col min="3587" max="3587" width="59.69140625" style="4" customWidth="1"/>
    <col min="3588" max="3588" width="11.69140625" style="4" customWidth="1"/>
    <col min="3589" max="3590" width="11.3828125" style="4" bestFit="1" customWidth="1"/>
    <col min="3591" max="3593" width="10.3046875" style="4"/>
    <col min="3594" max="3595" width="0" style="4" hidden="1" customWidth="1"/>
    <col min="3596" max="3840" width="10.3046875" style="4"/>
    <col min="3841" max="3842" width="4.84375" style="4" customWidth="1"/>
    <col min="3843" max="3843" width="59.69140625" style="4" customWidth="1"/>
    <col min="3844" max="3844" width="11.69140625" style="4" customWidth="1"/>
    <col min="3845" max="3846" width="11.3828125" style="4" bestFit="1" customWidth="1"/>
    <col min="3847" max="3849" width="10.3046875" style="4"/>
    <col min="3850" max="3851" width="0" style="4" hidden="1" customWidth="1"/>
    <col min="3852" max="4096" width="10.3046875" style="4"/>
    <col min="4097" max="4098" width="4.84375" style="4" customWidth="1"/>
    <col min="4099" max="4099" width="59.69140625" style="4" customWidth="1"/>
    <col min="4100" max="4100" width="11.69140625" style="4" customWidth="1"/>
    <col min="4101" max="4102" width="11.3828125" style="4" bestFit="1" customWidth="1"/>
    <col min="4103" max="4105" width="10.3046875" style="4"/>
    <col min="4106" max="4107" width="0" style="4" hidden="1" customWidth="1"/>
    <col min="4108" max="4352" width="10.3046875" style="4"/>
    <col min="4353" max="4354" width="4.84375" style="4" customWidth="1"/>
    <col min="4355" max="4355" width="59.69140625" style="4" customWidth="1"/>
    <col min="4356" max="4356" width="11.69140625" style="4" customWidth="1"/>
    <col min="4357" max="4358" width="11.3828125" style="4" bestFit="1" customWidth="1"/>
    <col min="4359" max="4361" width="10.3046875" style="4"/>
    <col min="4362" max="4363" width="0" style="4" hidden="1" customWidth="1"/>
    <col min="4364" max="4608" width="10.3046875" style="4"/>
    <col min="4609" max="4610" width="4.84375" style="4" customWidth="1"/>
    <col min="4611" max="4611" width="59.69140625" style="4" customWidth="1"/>
    <col min="4612" max="4612" width="11.69140625" style="4" customWidth="1"/>
    <col min="4613" max="4614" width="11.3828125" style="4" bestFit="1" customWidth="1"/>
    <col min="4615" max="4617" width="10.3046875" style="4"/>
    <col min="4618" max="4619" width="0" style="4" hidden="1" customWidth="1"/>
    <col min="4620" max="4864" width="10.3046875" style="4"/>
    <col min="4865" max="4866" width="4.84375" style="4" customWidth="1"/>
    <col min="4867" max="4867" width="59.69140625" style="4" customWidth="1"/>
    <col min="4868" max="4868" width="11.69140625" style="4" customWidth="1"/>
    <col min="4869" max="4870" width="11.3828125" style="4" bestFit="1" customWidth="1"/>
    <col min="4871" max="4873" width="10.3046875" style="4"/>
    <col min="4874" max="4875" width="0" style="4" hidden="1" customWidth="1"/>
    <col min="4876" max="5120" width="10.3046875" style="4"/>
    <col min="5121" max="5122" width="4.84375" style="4" customWidth="1"/>
    <col min="5123" max="5123" width="59.69140625" style="4" customWidth="1"/>
    <col min="5124" max="5124" width="11.69140625" style="4" customWidth="1"/>
    <col min="5125" max="5126" width="11.3828125" style="4" bestFit="1" customWidth="1"/>
    <col min="5127" max="5129" width="10.3046875" style="4"/>
    <col min="5130" max="5131" width="0" style="4" hidden="1" customWidth="1"/>
    <col min="5132" max="5376" width="10.3046875" style="4"/>
    <col min="5377" max="5378" width="4.84375" style="4" customWidth="1"/>
    <col min="5379" max="5379" width="59.69140625" style="4" customWidth="1"/>
    <col min="5380" max="5380" width="11.69140625" style="4" customWidth="1"/>
    <col min="5381" max="5382" width="11.3828125" style="4" bestFit="1" customWidth="1"/>
    <col min="5383" max="5385" width="10.3046875" style="4"/>
    <col min="5386" max="5387" width="0" style="4" hidden="1" customWidth="1"/>
    <col min="5388" max="5632" width="10.3046875" style="4"/>
    <col min="5633" max="5634" width="4.84375" style="4" customWidth="1"/>
    <col min="5635" max="5635" width="59.69140625" style="4" customWidth="1"/>
    <col min="5636" max="5636" width="11.69140625" style="4" customWidth="1"/>
    <col min="5637" max="5638" width="11.3828125" style="4" bestFit="1" customWidth="1"/>
    <col min="5639" max="5641" width="10.3046875" style="4"/>
    <col min="5642" max="5643" width="0" style="4" hidden="1" customWidth="1"/>
    <col min="5644" max="5888" width="10.3046875" style="4"/>
    <col min="5889" max="5890" width="4.84375" style="4" customWidth="1"/>
    <col min="5891" max="5891" width="59.69140625" style="4" customWidth="1"/>
    <col min="5892" max="5892" width="11.69140625" style="4" customWidth="1"/>
    <col min="5893" max="5894" width="11.3828125" style="4" bestFit="1" customWidth="1"/>
    <col min="5895" max="5897" width="10.3046875" style="4"/>
    <col min="5898" max="5899" width="0" style="4" hidden="1" customWidth="1"/>
    <col min="5900" max="6144" width="10.3046875" style="4"/>
    <col min="6145" max="6146" width="4.84375" style="4" customWidth="1"/>
    <col min="6147" max="6147" width="59.69140625" style="4" customWidth="1"/>
    <col min="6148" max="6148" width="11.69140625" style="4" customWidth="1"/>
    <col min="6149" max="6150" width="11.3828125" style="4" bestFit="1" customWidth="1"/>
    <col min="6151" max="6153" width="10.3046875" style="4"/>
    <col min="6154" max="6155" width="0" style="4" hidden="1" customWidth="1"/>
    <col min="6156" max="6400" width="10.3046875" style="4"/>
    <col min="6401" max="6402" width="4.84375" style="4" customWidth="1"/>
    <col min="6403" max="6403" width="59.69140625" style="4" customWidth="1"/>
    <col min="6404" max="6404" width="11.69140625" style="4" customWidth="1"/>
    <col min="6405" max="6406" width="11.3828125" style="4" bestFit="1" customWidth="1"/>
    <col min="6407" max="6409" width="10.3046875" style="4"/>
    <col min="6410" max="6411" width="0" style="4" hidden="1" customWidth="1"/>
    <col min="6412" max="6656" width="10.3046875" style="4"/>
    <col min="6657" max="6658" width="4.84375" style="4" customWidth="1"/>
    <col min="6659" max="6659" width="59.69140625" style="4" customWidth="1"/>
    <col min="6660" max="6660" width="11.69140625" style="4" customWidth="1"/>
    <col min="6661" max="6662" width="11.3828125" style="4" bestFit="1" customWidth="1"/>
    <col min="6663" max="6665" width="10.3046875" style="4"/>
    <col min="6666" max="6667" width="0" style="4" hidden="1" customWidth="1"/>
    <col min="6668" max="6912" width="10.3046875" style="4"/>
    <col min="6913" max="6914" width="4.84375" style="4" customWidth="1"/>
    <col min="6915" max="6915" width="59.69140625" style="4" customWidth="1"/>
    <col min="6916" max="6916" width="11.69140625" style="4" customWidth="1"/>
    <col min="6917" max="6918" width="11.3828125" style="4" bestFit="1" customWidth="1"/>
    <col min="6919" max="6921" width="10.3046875" style="4"/>
    <col min="6922" max="6923" width="0" style="4" hidden="1" customWidth="1"/>
    <col min="6924" max="7168" width="10.3046875" style="4"/>
    <col min="7169" max="7170" width="4.84375" style="4" customWidth="1"/>
    <col min="7171" max="7171" width="59.69140625" style="4" customWidth="1"/>
    <col min="7172" max="7172" width="11.69140625" style="4" customWidth="1"/>
    <col min="7173" max="7174" width="11.3828125" style="4" bestFit="1" customWidth="1"/>
    <col min="7175" max="7177" width="10.3046875" style="4"/>
    <col min="7178" max="7179" width="0" style="4" hidden="1" customWidth="1"/>
    <col min="7180" max="7424" width="10.3046875" style="4"/>
    <col min="7425" max="7426" width="4.84375" style="4" customWidth="1"/>
    <col min="7427" max="7427" width="59.69140625" style="4" customWidth="1"/>
    <col min="7428" max="7428" width="11.69140625" style="4" customWidth="1"/>
    <col min="7429" max="7430" width="11.3828125" style="4" bestFit="1" customWidth="1"/>
    <col min="7431" max="7433" width="10.3046875" style="4"/>
    <col min="7434" max="7435" width="0" style="4" hidden="1" customWidth="1"/>
    <col min="7436" max="7680" width="10.3046875" style="4"/>
    <col min="7681" max="7682" width="4.84375" style="4" customWidth="1"/>
    <col min="7683" max="7683" width="59.69140625" style="4" customWidth="1"/>
    <col min="7684" max="7684" width="11.69140625" style="4" customWidth="1"/>
    <col min="7685" max="7686" width="11.3828125" style="4" bestFit="1" customWidth="1"/>
    <col min="7687" max="7689" width="10.3046875" style="4"/>
    <col min="7690" max="7691" width="0" style="4" hidden="1" customWidth="1"/>
    <col min="7692" max="7936" width="10.3046875" style="4"/>
    <col min="7937" max="7938" width="4.84375" style="4" customWidth="1"/>
    <col min="7939" max="7939" width="59.69140625" style="4" customWidth="1"/>
    <col min="7940" max="7940" width="11.69140625" style="4" customWidth="1"/>
    <col min="7941" max="7942" width="11.3828125" style="4" bestFit="1" customWidth="1"/>
    <col min="7943" max="7945" width="10.3046875" style="4"/>
    <col min="7946" max="7947" width="0" style="4" hidden="1" customWidth="1"/>
    <col min="7948" max="8192" width="10.3046875" style="4"/>
    <col min="8193" max="8194" width="4.84375" style="4" customWidth="1"/>
    <col min="8195" max="8195" width="59.69140625" style="4" customWidth="1"/>
    <col min="8196" max="8196" width="11.69140625" style="4" customWidth="1"/>
    <col min="8197" max="8198" width="11.3828125" style="4" bestFit="1" customWidth="1"/>
    <col min="8199" max="8201" width="10.3046875" style="4"/>
    <col min="8202" max="8203" width="0" style="4" hidden="1" customWidth="1"/>
    <col min="8204" max="8448" width="10.3046875" style="4"/>
    <col min="8449" max="8450" width="4.84375" style="4" customWidth="1"/>
    <col min="8451" max="8451" width="59.69140625" style="4" customWidth="1"/>
    <col min="8452" max="8452" width="11.69140625" style="4" customWidth="1"/>
    <col min="8453" max="8454" width="11.3828125" style="4" bestFit="1" customWidth="1"/>
    <col min="8455" max="8457" width="10.3046875" style="4"/>
    <col min="8458" max="8459" width="0" style="4" hidden="1" customWidth="1"/>
    <col min="8460" max="8704" width="10.3046875" style="4"/>
    <col min="8705" max="8706" width="4.84375" style="4" customWidth="1"/>
    <col min="8707" max="8707" width="59.69140625" style="4" customWidth="1"/>
    <col min="8708" max="8708" width="11.69140625" style="4" customWidth="1"/>
    <col min="8709" max="8710" width="11.3828125" style="4" bestFit="1" customWidth="1"/>
    <col min="8711" max="8713" width="10.3046875" style="4"/>
    <col min="8714" max="8715" width="0" style="4" hidden="1" customWidth="1"/>
    <col min="8716" max="8960" width="10.3046875" style="4"/>
    <col min="8961" max="8962" width="4.84375" style="4" customWidth="1"/>
    <col min="8963" max="8963" width="59.69140625" style="4" customWidth="1"/>
    <col min="8964" max="8964" width="11.69140625" style="4" customWidth="1"/>
    <col min="8965" max="8966" width="11.3828125" style="4" bestFit="1" customWidth="1"/>
    <col min="8967" max="8969" width="10.3046875" style="4"/>
    <col min="8970" max="8971" width="0" style="4" hidden="1" customWidth="1"/>
    <col min="8972" max="9216" width="10.3046875" style="4"/>
    <col min="9217" max="9218" width="4.84375" style="4" customWidth="1"/>
    <col min="9219" max="9219" width="59.69140625" style="4" customWidth="1"/>
    <col min="9220" max="9220" width="11.69140625" style="4" customWidth="1"/>
    <col min="9221" max="9222" width="11.3828125" style="4" bestFit="1" customWidth="1"/>
    <col min="9223" max="9225" width="10.3046875" style="4"/>
    <col min="9226" max="9227" width="0" style="4" hidden="1" customWidth="1"/>
    <col min="9228" max="9472" width="10.3046875" style="4"/>
    <col min="9473" max="9474" width="4.84375" style="4" customWidth="1"/>
    <col min="9475" max="9475" width="59.69140625" style="4" customWidth="1"/>
    <col min="9476" max="9476" width="11.69140625" style="4" customWidth="1"/>
    <col min="9477" max="9478" width="11.3828125" style="4" bestFit="1" customWidth="1"/>
    <col min="9479" max="9481" width="10.3046875" style="4"/>
    <col min="9482" max="9483" width="0" style="4" hidden="1" customWidth="1"/>
    <col min="9484" max="9728" width="10.3046875" style="4"/>
    <col min="9729" max="9730" width="4.84375" style="4" customWidth="1"/>
    <col min="9731" max="9731" width="59.69140625" style="4" customWidth="1"/>
    <col min="9732" max="9732" width="11.69140625" style="4" customWidth="1"/>
    <col min="9733" max="9734" width="11.3828125" style="4" bestFit="1" customWidth="1"/>
    <col min="9735" max="9737" width="10.3046875" style="4"/>
    <col min="9738" max="9739" width="0" style="4" hidden="1" customWidth="1"/>
    <col min="9740" max="9984" width="10.3046875" style="4"/>
    <col min="9985" max="9986" width="4.84375" style="4" customWidth="1"/>
    <col min="9987" max="9987" width="59.69140625" style="4" customWidth="1"/>
    <col min="9988" max="9988" width="11.69140625" style="4" customWidth="1"/>
    <col min="9989" max="9990" width="11.3828125" style="4" bestFit="1" customWidth="1"/>
    <col min="9991" max="9993" width="10.3046875" style="4"/>
    <col min="9994" max="9995" width="0" style="4" hidden="1" customWidth="1"/>
    <col min="9996" max="10240" width="10.3046875" style="4"/>
    <col min="10241" max="10242" width="4.84375" style="4" customWidth="1"/>
    <col min="10243" max="10243" width="59.69140625" style="4" customWidth="1"/>
    <col min="10244" max="10244" width="11.69140625" style="4" customWidth="1"/>
    <col min="10245" max="10246" width="11.3828125" style="4" bestFit="1" customWidth="1"/>
    <col min="10247" max="10249" width="10.3046875" style="4"/>
    <col min="10250" max="10251" width="0" style="4" hidden="1" customWidth="1"/>
    <col min="10252" max="10496" width="10.3046875" style="4"/>
    <col min="10497" max="10498" width="4.84375" style="4" customWidth="1"/>
    <col min="10499" max="10499" width="59.69140625" style="4" customWidth="1"/>
    <col min="10500" max="10500" width="11.69140625" style="4" customWidth="1"/>
    <col min="10501" max="10502" width="11.3828125" style="4" bestFit="1" customWidth="1"/>
    <col min="10503" max="10505" width="10.3046875" style="4"/>
    <col min="10506" max="10507" width="0" style="4" hidden="1" customWidth="1"/>
    <col min="10508" max="10752" width="10.3046875" style="4"/>
    <col min="10753" max="10754" width="4.84375" style="4" customWidth="1"/>
    <col min="10755" max="10755" width="59.69140625" style="4" customWidth="1"/>
    <col min="10756" max="10756" width="11.69140625" style="4" customWidth="1"/>
    <col min="10757" max="10758" width="11.3828125" style="4" bestFit="1" customWidth="1"/>
    <col min="10759" max="10761" width="10.3046875" style="4"/>
    <col min="10762" max="10763" width="0" style="4" hidden="1" customWidth="1"/>
    <col min="10764" max="11008" width="10.3046875" style="4"/>
    <col min="11009" max="11010" width="4.84375" style="4" customWidth="1"/>
    <col min="11011" max="11011" width="59.69140625" style="4" customWidth="1"/>
    <col min="11012" max="11012" width="11.69140625" style="4" customWidth="1"/>
    <col min="11013" max="11014" width="11.3828125" style="4" bestFit="1" customWidth="1"/>
    <col min="11015" max="11017" width="10.3046875" style="4"/>
    <col min="11018" max="11019" width="0" style="4" hidden="1" customWidth="1"/>
    <col min="11020" max="11264" width="10.3046875" style="4"/>
    <col min="11265" max="11266" width="4.84375" style="4" customWidth="1"/>
    <col min="11267" max="11267" width="59.69140625" style="4" customWidth="1"/>
    <col min="11268" max="11268" width="11.69140625" style="4" customWidth="1"/>
    <col min="11269" max="11270" width="11.3828125" style="4" bestFit="1" customWidth="1"/>
    <col min="11271" max="11273" width="10.3046875" style="4"/>
    <col min="11274" max="11275" width="0" style="4" hidden="1" customWidth="1"/>
    <col min="11276" max="11520" width="10.3046875" style="4"/>
    <col min="11521" max="11522" width="4.84375" style="4" customWidth="1"/>
    <col min="11523" max="11523" width="59.69140625" style="4" customWidth="1"/>
    <col min="11524" max="11524" width="11.69140625" style="4" customWidth="1"/>
    <col min="11525" max="11526" width="11.3828125" style="4" bestFit="1" customWidth="1"/>
    <col min="11527" max="11529" width="10.3046875" style="4"/>
    <col min="11530" max="11531" width="0" style="4" hidden="1" customWidth="1"/>
    <col min="11532" max="11776" width="10.3046875" style="4"/>
    <col min="11777" max="11778" width="4.84375" style="4" customWidth="1"/>
    <col min="11779" max="11779" width="59.69140625" style="4" customWidth="1"/>
    <col min="11780" max="11780" width="11.69140625" style="4" customWidth="1"/>
    <col min="11781" max="11782" width="11.3828125" style="4" bestFit="1" customWidth="1"/>
    <col min="11783" max="11785" width="10.3046875" style="4"/>
    <col min="11786" max="11787" width="0" style="4" hidden="1" customWidth="1"/>
    <col min="11788" max="12032" width="10.3046875" style="4"/>
    <col min="12033" max="12034" width="4.84375" style="4" customWidth="1"/>
    <col min="12035" max="12035" width="59.69140625" style="4" customWidth="1"/>
    <col min="12036" max="12036" width="11.69140625" style="4" customWidth="1"/>
    <col min="12037" max="12038" width="11.3828125" style="4" bestFit="1" customWidth="1"/>
    <col min="12039" max="12041" width="10.3046875" style="4"/>
    <col min="12042" max="12043" width="0" style="4" hidden="1" customWidth="1"/>
    <col min="12044" max="12288" width="10.3046875" style="4"/>
    <col min="12289" max="12290" width="4.84375" style="4" customWidth="1"/>
    <col min="12291" max="12291" width="59.69140625" style="4" customWidth="1"/>
    <col min="12292" max="12292" width="11.69140625" style="4" customWidth="1"/>
    <col min="12293" max="12294" width="11.3828125" style="4" bestFit="1" customWidth="1"/>
    <col min="12295" max="12297" width="10.3046875" style="4"/>
    <col min="12298" max="12299" width="0" style="4" hidden="1" customWidth="1"/>
    <col min="12300" max="12544" width="10.3046875" style="4"/>
    <col min="12545" max="12546" width="4.84375" style="4" customWidth="1"/>
    <col min="12547" max="12547" width="59.69140625" style="4" customWidth="1"/>
    <col min="12548" max="12548" width="11.69140625" style="4" customWidth="1"/>
    <col min="12549" max="12550" width="11.3828125" style="4" bestFit="1" customWidth="1"/>
    <col min="12551" max="12553" width="10.3046875" style="4"/>
    <col min="12554" max="12555" width="0" style="4" hidden="1" customWidth="1"/>
    <col min="12556" max="12800" width="10.3046875" style="4"/>
    <col min="12801" max="12802" width="4.84375" style="4" customWidth="1"/>
    <col min="12803" max="12803" width="59.69140625" style="4" customWidth="1"/>
    <col min="12804" max="12804" width="11.69140625" style="4" customWidth="1"/>
    <col min="12805" max="12806" width="11.3828125" style="4" bestFit="1" customWidth="1"/>
    <col min="12807" max="12809" width="10.3046875" style="4"/>
    <col min="12810" max="12811" width="0" style="4" hidden="1" customWidth="1"/>
    <col min="12812" max="13056" width="10.3046875" style="4"/>
    <col min="13057" max="13058" width="4.84375" style="4" customWidth="1"/>
    <col min="13059" max="13059" width="59.69140625" style="4" customWidth="1"/>
    <col min="13060" max="13060" width="11.69140625" style="4" customWidth="1"/>
    <col min="13061" max="13062" width="11.3828125" style="4" bestFit="1" customWidth="1"/>
    <col min="13063" max="13065" width="10.3046875" style="4"/>
    <col min="13066" max="13067" width="0" style="4" hidden="1" customWidth="1"/>
    <col min="13068" max="13312" width="10.3046875" style="4"/>
    <col min="13313" max="13314" width="4.84375" style="4" customWidth="1"/>
    <col min="13315" max="13315" width="59.69140625" style="4" customWidth="1"/>
    <col min="13316" max="13316" width="11.69140625" style="4" customWidth="1"/>
    <col min="13317" max="13318" width="11.3828125" style="4" bestFit="1" customWidth="1"/>
    <col min="13319" max="13321" width="10.3046875" style="4"/>
    <col min="13322" max="13323" width="0" style="4" hidden="1" customWidth="1"/>
    <col min="13324" max="13568" width="10.3046875" style="4"/>
    <col min="13569" max="13570" width="4.84375" style="4" customWidth="1"/>
    <col min="13571" max="13571" width="59.69140625" style="4" customWidth="1"/>
    <col min="13572" max="13572" width="11.69140625" style="4" customWidth="1"/>
    <col min="13573" max="13574" width="11.3828125" style="4" bestFit="1" customWidth="1"/>
    <col min="13575" max="13577" width="10.3046875" style="4"/>
    <col min="13578" max="13579" width="0" style="4" hidden="1" customWidth="1"/>
    <col min="13580" max="13824" width="10.3046875" style="4"/>
    <col min="13825" max="13826" width="4.84375" style="4" customWidth="1"/>
    <col min="13827" max="13827" width="59.69140625" style="4" customWidth="1"/>
    <col min="13828" max="13828" width="11.69140625" style="4" customWidth="1"/>
    <col min="13829" max="13830" width="11.3828125" style="4" bestFit="1" customWidth="1"/>
    <col min="13831" max="13833" width="10.3046875" style="4"/>
    <col min="13834" max="13835" width="0" style="4" hidden="1" customWidth="1"/>
    <col min="13836" max="14080" width="10.3046875" style="4"/>
    <col min="14081" max="14082" width="4.84375" style="4" customWidth="1"/>
    <col min="14083" max="14083" width="59.69140625" style="4" customWidth="1"/>
    <col min="14084" max="14084" width="11.69140625" style="4" customWidth="1"/>
    <col min="14085" max="14086" width="11.3828125" style="4" bestFit="1" customWidth="1"/>
    <col min="14087" max="14089" width="10.3046875" style="4"/>
    <col min="14090" max="14091" width="0" style="4" hidden="1" customWidth="1"/>
    <col min="14092" max="14336" width="10.3046875" style="4"/>
    <col min="14337" max="14338" width="4.84375" style="4" customWidth="1"/>
    <col min="14339" max="14339" width="59.69140625" style="4" customWidth="1"/>
    <col min="14340" max="14340" width="11.69140625" style="4" customWidth="1"/>
    <col min="14341" max="14342" width="11.3828125" style="4" bestFit="1" customWidth="1"/>
    <col min="14343" max="14345" width="10.3046875" style="4"/>
    <col min="14346" max="14347" width="0" style="4" hidden="1" customWidth="1"/>
    <col min="14348" max="14592" width="10.3046875" style="4"/>
    <col min="14593" max="14594" width="4.84375" style="4" customWidth="1"/>
    <col min="14595" max="14595" width="59.69140625" style="4" customWidth="1"/>
    <col min="14596" max="14596" width="11.69140625" style="4" customWidth="1"/>
    <col min="14597" max="14598" width="11.3828125" style="4" bestFit="1" customWidth="1"/>
    <col min="14599" max="14601" width="10.3046875" style="4"/>
    <col min="14602" max="14603" width="0" style="4" hidden="1" customWidth="1"/>
    <col min="14604" max="14848" width="10.3046875" style="4"/>
    <col min="14849" max="14850" width="4.84375" style="4" customWidth="1"/>
    <col min="14851" max="14851" width="59.69140625" style="4" customWidth="1"/>
    <col min="14852" max="14852" width="11.69140625" style="4" customWidth="1"/>
    <col min="14853" max="14854" width="11.3828125" style="4" bestFit="1" customWidth="1"/>
    <col min="14855" max="14857" width="10.3046875" style="4"/>
    <col min="14858" max="14859" width="0" style="4" hidden="1" customWidth="1"/>
    <col min="14860" max="15104" width="10.3046875" style="4"/>
    <col min="15105" max="15106" width="4.84375" style="4" customWidth="1"/>
    <col min="15107" max="15107" width="59.69140625" style="4" customWidth="1"/>
    <col min="15108" max="15108" width="11.69140625" style="4" customWidth="1"/>
    <col min="15109" max="15110" width="11.3828125" style="4" bestFit="1" customWidth="1"/>
    <col min="15111" max="15113" width="10.3046875" style="4"/>
    <col min="15114" max="15115" width="0" style="4" hidden="1" customWidth="1"/>
    <col min="15116" max="15360" width="10.3046875" style="4"/>
    <col min="15361" max="15362" width="4.84375" style="4" customWidth="1"/>
    <col min="15363" max="15363" width="59.69140625" style="4" customWidth="1"/>
    <col min="15364" max="15364" width="11.69140625" style="4" customWidth="1"/>
    <col min="15365" max="15366" width="11.3828125" style="4" bestFit="1" customWidth="1"/>
    <col min="15367" max="15369" width="10.3046875" style="4"/>
    <col min="15370" max="15371" width="0" style="4" hidden="1" customWidth="1"/>
    <col min="15372" max="15616" width="10.3046875" style="4"/>
    <col min="15617" max="15618" width="4.84375" style="4" customWidth="1"/>
    <col min="15619" max="15619" width="59.69140625" style="4" customWidth="1"/>
    <col min="15620" max="15620" width="11.69140625" style="4" customWidth="1"/>
    <col min="15621" max="15622" width="11.3828125" style="4" bestFit="1" customWidth="1"/>
    <col min="15623" max="15625" width="10.3046875" style="4"/>
    <col min="15626" max="15627" width="0" style="4" hidden="1" customWidth="1"/>
    <col min="15628" max="15872" width="10.3046875" style="4"/>
    <col min="15873" max="15874" width="4.84375" style="4" customWidth="1"/>
    <col min="15875" max="15875" width="59.69140625" style="4" customWidth="1"/>
    <col min="15876" max="15876" width="11.69140625" style="4" customWidth="1"/>
    <col min="15877" max="15878" width="11.3828125" style="4" bestFit="1" customWidth="1"/>
    <col min="15879" max="15881" width="10.3046875" style="4"/>
    <col min="15882" max="15883" width="0" style="4" hidden="1" customWidth="1"/>
    <col min="15884" max="16128" width="10.3046875" style="4"/>
    <col min="16129" max="16130" width="4.84375" style="4" customWidth="1"/>
    <col min="16131" max="16131" width="59.69140625" style="4" customWidth="1"/>
    <col min="16132" max="16132" width="11.69140625" style="4" customWidth="1"/>
    <col min="16133" max="16134" width="11.3828125" style="4" bestFit="1" customWidth="1"/>
    <col min="16135" max="16137" width="10.3046875" style="4"/>
    <col min="16138" max="16139" width="0" style="4" hidden="1" customWidth="1"/>
    <col min="16140" max="16384" width="10.3046875" style="4"/>
  </cols>
  <sheetData>
    <row r="1" spans="1:7" ht="17.600000000000001" x14ac:dyDescent="0.4">
      <c r="A1" s="128" t="s">
        <v>248</v>
      </c>
      <c r="B1" s="128"/>
      <c r="C1" s="128"/>
      <c r="D1" s="128"/>
      <c r="E1" s="128"/>
      <c r="F1" s="128"/>
      <c r="G1" s="129"/>
    </row>
    <row r="2" spans="1:7" ht="17.600000000000001" x14ac:dyDescent="0.4">
      <c r="A2" s="128" t="s">
        <v>249</v>
      </c>
      <c r="B2" s="128"/>
      <c r="C2" s="128"/>
      <c r="D2" s="128"/>
      <c r="E2" s="128"/>
      <c r="F2" s="128"/>
    </row>
    <row r="3" spans="1:7" ht="17.600000000000001" x14ac:dyDescent="0.4">
      <c r="A3" s="130"/>
      <c r="B3" s="130"/>
      <c r="C3" s="130"/>
      <c r="D3" s="130"/>
      <c r="E3" s="130"/>
      <c r="F3" s="130"/>
    </row>
    <row r="4" spans="1:7" ht="23.15" x14ac:dyDescent="0.3">
      <c r="A4" s="8" t="s">
        <v>0</v>
      </c>
      <c r="B4" s="9"/>
      <c r="C4" s="10"/>
      <c r="D4" s="118" t="s">
        <v>1</v>
      </c>
      <c r="E4" s="11">
        <v>2018</v>
      </c>
      <c r="F4" s="11">
        <v>2017</v>
      </c>
    </row>
    <row r="5" spans="1:7" x14ac:dyDescent="0.3">
      <c r="A5" s="8" t="s">
        <v>2</v>
      </c>
      <c r="B5" s="9"/>
      <c r="C5" s="10"/>
      <c r="D5" s="131"/>
      <c r="E5" s="12">
        <f>+E6+E10+E14+E17+E23+E30+E31</f>
        <v>35074049.629000001</v>
      </c>
      <c r="F5" s="12">
        <f>+F6+F10+F14+F17+F23+F30+F31</f>
        <v>36900087.379999995</v>
      </c>
    </row>
    <row r="6" spans="1:7" x14ac:dyDescent="0.3">
      <c r="A6" s="13" t="s">
        <v>3</v>
      </c>
      <c r="B6" s="14" t="s">
        <v>4</v>
      </c>
      <c r="C6" s="15"/>
      <c r="D6" s="132"/>
      <c r="E6" s="16">
        <f>SUM(E7:E9)</f>
        <v>14466318.548999999</v>
      </c>
      <c r="F6" s="16">
        <f>SUM(F7:F9)</f>
        <v>16562350.029999999</v>
      </c>
    </row>
    <row r="7" spans="1:7" x14ac:dyDescent="0.3">
      <c r="A7" s="13"/>
      <c r="B7" s="17" t="s">
        <v>5</v>
      </c>
      <c r="C7" s="18" t="s">
        <v>250</v>
      </c>
      <c r="D7" s="133" t="s">
        <v>251</v>
      </c>
      <c r="E7" s="20">
        <v>113653.379</v>
      </c>
      <c r="F7" s="20">
        <v>129889.57</v>
      </c>
    </row>
    <row r="8" spans="1:7" x14ac:dyDescent="0.3">
      <c r="A8" s="13"/>
      <c r="B8" s="17" t="s">
        <v>8</v>
      </c>
      <c r="C8" s="18" t="s">
        <v>252</v>
      </c>
      <c r="D8" s="133" t="s">
        <v>251</v>
      </c>
      <c r="E8" s="20">
        <v>13938359.099999998</v>
      </c>
      <c r="F8" s="20">
        <v>15929553.279999999</v>
      </c>
    </row>
    <row r="9" spans="1:7" x14ac:dyDescent="0.3">
      <c r="A9" s="13"/>
      <c r="B9" s="17" t="s">
        <v>10</v>
      </c>
      <c r="C9" s="15" t="s">
        <v>19</v>
      </c>
      <c r="D9" s="133" t="s">
        <v>253</v>
      </c>
      <c r="E9" s="20">
        <v>414306.07000000007</v>
      </c>
      <c r="F9" s="20">
        <v>502907.18</v>
      </c>
    </row>
    <row r="10" spans="1:7" x14ac:dyDescent="0.3">
      <c r="A10" s="13" t="s">
        <v>20</v>
      </c>
      <c r="B10" s="14" t="s">
        <v>21</v>
      </c>
      <c r="C10" s="15"/>
      <c r="D10" s="132"/>
      <c r="E10" s="21">
        <f>SUM(E11:E13)</f>
        <v>13087609.57</v>
      </c>
      <c r="F10" s="21">
        <f>SUM(F11:F13)</f>
        <v>13551485.58</v>
      </c>
    </row>
    <row r="11" spans="1:7" x14ac:dyDescent="0.3">
      <c r="A11" s="134"/>
      <c r="B11" s="22" t="s">
        <v>5</v>
      </c>
      <c r="C11" s="135" t="s">
        <v>22</v>
      </c>
      <c r="D11" s="136" t="s">
        <v>254</v>
      </c>
      <c r="E11" s="20">
        <v>1468520.06</v>
      </c>
      <c r="F11" s="20">
        <v>1504309.5</v>
      </c>
    </row>
    <row r="12" spans="1:7" x14ac:dyDescent="0.3">
      <c r="A12" s="134"/>
      <c r="B12" s="22" t="s">
        <v>8</v>
      </c>
      <c r="C12" s="135" t="s">
        <v>24</v>
      </c>
      <c r="D12" s="136" t="s">
        <v>254</v>
      </c>
      <c r="E12" s="20">
        <v>11579995.27</v>
      </c>
      <c r="F12" s="20">
        <v>12044767.310000001</v>
      </c>
    </row>
    <row r="13" spans="1:7" x14ac:dyDescent="0.3">
      <c r="A13" s="134"/>
      <c r="B13" s="22" t="s">
        <v>10</v>
      </c>
      <c r="C13" s="18" t="s">
        <v>25</v>
      </c>
      <c r="D13" s="136">
        <v>7</v>
      </c>
      <c r="E13" s="20">
        <v>39094.239999999998</v>
      </c>
      <c r="F13" s="20">
        <v>2408.77</v>
      </c>
    </row>
    <row r="14" spans="1:7" x14ac:dyDescent="0.3">
      <c r="A14" s="13" t="s">
        <v>26</v>
      </c>
      <c r="B14" s="14" t="s">
        <v>27</v>
      </c>
      <c r="C14" s="15"/>
      <c r="D14" s="132"/>
      <c r="E14" s="21">
        <f>SUM(E15:E16)</f>
        <v>0</v>
      </c>
      <c r="F14" s="21">
        <f>SUM(F15:F16)</f>
        <v>0</v>
      </c>
    </row>
    <row r="15" spans="1:7" hidden="1" x14ac:dyDescent="0.3">
      <c r="A15" s="137"/>
      <c r="B15" s="138" t="s">
        <v>5</v>
      </c>
      <c r="C15" s="139" t="s">
        <v>28</v>
      </c>
      <c r="D15" s="136"/>
      <c r="E15" s="140">
        <v>0</v>
      </c>
      <c r="F15" s="140">
        <v>0</v>
      </c>
    </row>
    <row r="16" spans="1:7" hidden="1" x14ac:dyDescent="0.3">
      <c r="A16" s="137"/>
      <c r="B16" s="138" t="s">
        <v>8</v>
      </c>
      <c r="C16" s="141" t="s">
        <v>30</v>
      </c>
      <c r="D16" s="136"/>
      <c r="E16" s="140">
        <v>0</v>
      </c>
      <c r="F16" s="140">
        <v>0</v>
      </c>
    </row>
    <row r="17" spans="1:6" x14ac:dyDescent="0.3">
      <c r="A17" s="26" t="s">
        <v>31</v>
      </c>
      <c r="B17" s="27" t="s">
        <v>32</v>
      </c>
      <c r="C17" s="15"/>
      <c r="D17" s="132"/>
      <c r="E17" s="21">
        <f>SUM(E18:E22)</f>
        <v>6520851.6399999997</v>
      </c>
      <c r="F17" s="21">
        <f>SUM(F18:F22)</f>
        <v>5908870.5800000001</v>
      </c>
    </row>
    <row r="18" spans="1:6" x14ac:dyDescent="0.3">
      <c r="A18" s="134"/>
      <c r="B18" s="17" t="s">
        <v>5</v>
      </c>
      <c r="C18" s="18" t="s">
        <v>255</v>
      </c>
      <c r="D18" s="19"/>
      <c r="E18" s="20">
        <v>0</v>
      </c>
      <c r="F18" s="20">
        <v>0</v>
      </c>
    </row>
    <row r="19" spans="1:6" x14ac:dyDescent="0.3">
      <c r="A19" s="134"/>
      <c r="B19" s="17" t="s">
        <v>8</v>
      </c>
      <c r="C19" s="18" t="s">
        <v>256</v>
      </c>
      <c r="D19" s="19"/>
      <c r="E19" s="20">
        <v>0</v>
      </c>
      <c r="F19" s="20">
        <v>0</v>
      </c>
    </row>
    <row r="20" spans="1:6" x14ac:dyDescent="0.3">
      <c r="A20" s="134"/>
      <c r="B20" s="17" t="s">
        <v>10</v>
      </c>
      <c r="C20" s="18" t="s">
        <v>257</v>
      </c>
      <c r="D20" s="19" t="s">
        <v>258</v>
      </c>
      <c r="E20" s="20">
        <v>6008851.6399999997</v>
      </c>
      <c r="F20" s="20">
        <v>5396870.5800000001</v>
      </c>
    </row>
    <row r="21" spans="1:6" x14ac:dyDescent="0.3">
      <c r="A21" s="134"/>
      <c r="B21" s="17" t="s">
        <v>12</v>
      </c>
      <c r="C21" s="18" t="s">
        <v>38</v>
      </c>
      <c r="D21" s="19"/>
      <c r="E21" s="20">
        <v>0</v>
      </c>
      <c r="F21" s="20">
        <v>0</v>
      </c>
    </row>
    <row r="22" spans="1:6" x14ac:dyDescent="0.3">
      <c r="A22" s="134"/>
      <c r="B22" s="17" t="s">
        <v>14</v>
      </c>
      <c r="C22" s="18" t="s">
        <v>259</v>
      </c>
      <c r="D22" s="19" t="s">
        <v>258</v>
      </c>
      <c r="E22" s="20">
        <v>512000</v>
      </c>
      <c r="F22" s="20">
        <v>512000</v>
      </c>
    </row>
    <row r="23" spans="1:6" x14ac:dyDescent="0.3">
      <c r="A23" s="26" t="s">
        <v>40</v>
      </c>
      <c r="B23" s="28" t="s">
        <v>41</v>
      </c>
      <c r="C23" s="28"/>
      <c r="D23" s="29" t="s">
        <v>260</v>
      </c>
      <c r="E23" s="21">
        <v>327573.84999999998</v>
      </c>
      <c r="F23" s="21">
        <f>SUM(F24:F29)</f>
        <v>90060.22</v>
      </c>
    </row>
    <row r="24" spans="1:6" hidden="1" x14ac:dyDescent="0.3">
      <c r="A24" s="137"/>
      <c r="B24" s="142" t="s">
        <v>5</v>
      </c>
      <c r="C24" s="143" t="s">
        <v>33</v>
      </c>
      <c r="D24" s="19"/>
      <c r="E24" s="140"/>
      <c r="F24" s="140">
        <v>27043.72</v>
      </c>
    </row>
    <row r="25" spans="1:6" hidden="1" x14ac:dyDescent="0.3">
      <c r="A25" s="137"/>
      <c r="B25" s="142" t="s">
        <v>8</v>
      </c>
      <c r="C25" s="143" t="s">
        <v>43</v>
      </c>
      <c r="D25" s="19"/>
      <c r="E25" s="140">
        <v>0</v>
      </c>
      <c r="F25" s="140">
        <v>0</v>
      </c>
    </row>
    <row r="26" spans="1:6" hidden="1" x14ac:dyDescent="0.3">
      <c r="A26" s="137"/>
      <c r="B26" s="142" t="s">
        <v>10</v>
      </c>
      <c r="C26" s="143" t="s">
        <v>36</v>
      </c>
      <c r="D26" s="19"/>
      <c r="E26" s="140">
        <v>0</v>
      </c>
      <c r="F26" s="140">
        <v>0</v>
      </c>
    </row>
    <row r="27" spans="1:6" hidden="1" x14ac:dyDescent="0.3">
      <c r="A27" s="137"/>
      <c r="B27" s="142" t="s">
        <v>12</v>
      </c>
      <c r="C27" s="143" t="s">
        <v>37</v>
      </c>
      <c r="D27" s="19"/>
      <c r="E27" s="140"/>
      <c r="F27" s="140">
        <v>1000</v>
      </c>
    </row>
    <row r="28" spans="1:6" hidden="1" x14ac:dyDescent="0.3">
      <c r="A28" s="137"/>
      <c r="B28" s="142" t="s">
        <v>14</v>
      </c>
      <c r="C28" s="143" t="s">
        <v>38</v>
      </c>
      <c r="D28" s="19"/>
      <c r="E28" s="140"/>
      <c r="F28" s="140">
        <v>62016.5</v>
      </c>
    </row>
    <row r="29" spans="1:6" hidden="1" x14ac:dyDescent="0.3">
      <c r="A29" s="137"/>
      <c r="B29" s="142" t="s">
        <v>16</v>
      </c>
      <c r="C29" s="143" t="s">
        <v>39</v>
      </c>
      <c r="D29" s="19"/>
      <c r="E29" s="140">
        <v>0</v>
      </c>
      <c r="F29" s="140">
        <v>0</v>
      </c>
    </row>
    <row r="30" spans="1:6" x14ac:dyDescent="0.3">
      <c r="A30" s="13" t="s">
        <v>44</v>
      </c>
      <c r="B30" s="28" t="s">
        <v>45</v>
      </c>
      <c r="C30" s="28"/>
      <c r="D30" s="29" t="s">
        <v>261</v>
      </c>
      <c r="E30" s="21">
        <v>671696.02</v>
      </c>
      <c r="F30" s="21">
        <v>787320.97</v>
      </c>
    </row>
    <row r="31" spans="1:6" x14ac:dyDescent="0.3">
      <c r="A31" s="13" t="s">
        <v>47</v>
      </c>
      <c r="B31" s="28" t="s">
        <v>48</v>
      </c>
      <c r="C31" s="28"/>
      <c r="D31" s="29"/>
      <c r="E31" s="21">
        <v>0</v>
      </c>
      <c r="F31" s="21">
        <v>0</v>
      </c>
    </row>
    <row r="32" spans="1:6" x14ac:dyDescent="0.3">
      <c r="A32" s="8" t="s">
        <v>50</v>
      </c>
      <c r="B32" s="9"/>
      <c r="C32" s="10"/>
      <c r="D32" s="131"/>
      <c r="E32" s="12">
        <f>+E33+E34+E45+E52+E56+E63+E64</f>
        <v>18663203.289999999</v>
      </c>
      <c r="F32" s="12">
        <f>+F33+F34+F45+F52+F56+F63+F64</f>
        <v>13630177.639999999</v>
      </c>
    </row>
    <row r="33" spans="1:6" x14ac:dyDescent="0.3">
      <c r="A33" s="33" t="s">
        <v>3</v>
      </c>
      <c r="B33" s="34" t="s">
        <v>51</v>
      </c>
      <c r="C33" s="35"/>
      <c r="D33" s="36"/>
      <c r="E33" s="16">
        <v>0</v>
      </c>
      <c r="F33" s="16">
        <v>0</v>
      </c>
    </row>
    <row r="34" spans="1:6" x14ac:dyDescent="0.3">
      <c r="A34" s="13" t="s">
        <v>53</v>
      </c>
      <c r="B34" s="14" t="s">
        <v>54</v>
      </c>
      <c r="C34" s="15"/>
      <c r="D34" s="39" t="s">
        <v>262</v>
      </c>
      <c r="E34" s="21">
        <v>937964.60000000009</v>
      </c>
      <c r="F34" s="21">
        <v>870348.9</v>
      </c>
    </row>
    <row r="35" spans="1:6" hidden="1" x14ac:dyDescent="0.3">
      <c r="A35" s="144"/>
      <c r="B35" s="142" t="s">
        <v>5</v>
      </c>
      <c r="C35" s="143" t="s">
        <v>55</v>
      </c>
      <c r="D35" s="19"/>
      <c r="E35" s="140">
        <v>898847.3</v>
      </c>
      <c r="F35" s="140">
        <v>785146.2</v>
      </c>
    </row>
    <row r="36" spans="1:6" hidden="1" x14ac:dyDescent="0.3">
      <c r="A36" s="144"/>
      <c r="B36" s="142" t="s">
        <v>8</v>
      </c>
      <c r="C36" s="143" t="s">
        <v>57</v>
      </c>
      <c r="D36" s="19"/>
      <c r="E36" s="140">
        <v>251717.08</v>
      </c>
      <c r="F36" s="140">
        <v>243705.19</v>
      </c>
    </row>
    <row r="37" spans="1:6" hidden="1" x14ac:dyDescent="0.3">
      <c r="A37" s="144"/>
      <c r="B37" s="142" t="s">
        <v>10</v>
      </c>
      <c r="C37" s="143" t="s">
        <v>58</v>
      </c>
      <c r="D37" s="19"/>
      <c r="E37" s="140">
        <f>+E38+E39</f>
        <v>0</v>
      </c>
      <c r="F37" s="140">
        <f>+F38+F39</f>
        <v>0</v>
      </c>
    </row>
    <row r="38" spans="1:6" hidden="1" x14ac:dyDescent="0.3">
      <c r="A38" s="144"/>
      <c r="B38" s="145" t="s">
        <v>59</v>
      </c>
      <c r="C38" s="143" t="s">
        <v>60</v>
      </c>
      <c r="D38" s="146"/>
      <c r="E38" s="140">
        <v>0</v>
      </c>
      <c r="F38" s="140">
        <v>0</v>
      </c>
    </row>
    <row r="39" spans="1:6" hidden="1" x14ac:dyDescent="0.3">
      <c r="A39" s="144"/>
      <c r="B39" s="145" t="s">
        <v>61</v>
      </c>
      <c r="C39" s="143" t="s">
        <v>62</v>
      </c>
      <c r="D39" s="146"/>
      <c r="E39" s="140">
        <v>0</v>
      </c>
      <c r="F39" s="140">
        <v>0</v>
      </c>
    </row>
    <row r="40" spans="1:6" hidden="1" x14ac:dyDescent="0.3">
      <c r="A40" s="144"/>
      <c r="B40" s="142" t="s">
        <v>12</v>
      </c>
      <c r="C40" s="143" t="s">
        <v>63</v>
      </c>
      <c r="D40" s="19"/>
      <c r="E40" s="140">
        <f>+E41+E42</f>
        <v>0</v>
      </c>
      <c r="F40" s="140">
        <f>+F41+F42</f>
        <v>0</v>
      </c>
    </row>
    <row r="41" spans="1:6" hidden="1" x14ac:dyDescent="0.3">
      <c r="A41" s="144"/>
      <c r="B41" s="145" t="s">
        <v>59</v>
      </c>
      <c r="C41" s="143" t="s">
        <v>60</v>
      </c>
      <c r="D41" s="146"/>
      <c r="E41" s="140">
        <v>0</v>
      </c>
      <c r="F41" s="140">
        <v>0</v>
      </c>
    </row>
    <row r="42" spans="1:6" s="38" customFormat="1" hidden="1" x14ac:dyDescent="0.3">
      <c r="A42" s="147"/>
      <c r="B42" s="145" t="s">
        <v>61</v>
      </c>
      <c r="C42" s="143" t="s">
        <v>62</v>
      </c>
      <c r="D42" s="146"/>
      <c r="E42" s="140">
        <v>0</v>
      </c>
      <c r="F42" s="140">
        <v>0</v>
      </c>
    </row>
    <row r="43" spans="1:6" hidden="1" x14ac:dyDescent="0.3">
      <c r="A43" s="144"/>
      <c r="B43" s="142" t="s">
        <v>14</v>
      </c>
      <c r="C43" s="143" t="s">
        <v>64</v>
      </c>
      <c r="D43" s="19"/>
      <c r="E43" s="140">
        <v>0</v>
      </c>
      <c r="F43" s="140">
        <v>0</v>
      </c>
    </row>
    <row r="44" spans="1:6" hidden="1" x14ac:dyDescent="0.3">
      <c r="A44" s="144"/>
      <c r="B44" s="142" t="s">
        <v>16</v>
      </c>
      <c r="C44" s="143" t="s">
        <v>65</v>
      </c>
      <c r="D44" s="146"/>
      <c r="E44" s="140">
        <v>3684.67</v>
      </c>
      <c r="F44" s="140">
        <v>951.01</v>
      </c>
    </row>
    <row r="45" spans="1:6" x14ac:dyDescent="0.3">
      <c r="A45" s="13" t="s">
        <v>26</v>
      </c>
      <c r="B45" s="14" t="s">
        <v>66</v>
      </c>
      <c r="C45" s="15"/>
      <c r="D45" s="29" t="s">
        <v>260</v>
      </c>
      <c r="E45" s="21">
        <f>SUM(E46:E51)-E46</f>
        <v>12026530.359999998</v>
      </c>
      <c r="F45" s="21">
        <f>SUM(F46:F51)-F46</f>
        <v>9991485.0999999996</v>
      </c>
    </row>
    <row r="46" spans="1:6" x14ac:dyDescent="0.3">
      <c r="A46" s="148"/>
      <c r="B46" s="17" t="s">
        <v>5</v>
      </c>
      <c r="C46" s="18" t="s">
        <v>67</v>
      </c>
      <c r="D46" s="19">
        <v>3.24</v>
      </c>
      <c r="E46" s="20">
        <f>+E47+E48</f>
        <v>12003362.559999997</v>
      </c>
      <c r="F46" s="20">
        <f>+F47+F48</f>
        <v>9969087.4700000007</v>
      </c>
    </row>
    <row r="47" spans="1:6" hidden="1" x14ac:dyDescent="0.3">
      <c r="A47" s="144"/>
      <c r="B47" s="145" t="s">
        <v>59</v>
      </c>
      <c r="C47" s="143" t="s">
        <v>68</v>
      </c>
      <c r="D47" s="146"/>
      <c r="E47" s="140">
        <v>0</v>
      </c>
      <c r="F47" s="140">
        <v>0</v>
      </c>
    </row>
    <row r="48" spans="1:6" hidden="1" x14ac:dyDescent="0.3">
      <c r="A48" s="147"/>
      <c r="B48" s="145" t="s">
        <v>61</v>
      </c>
      <c r="C48" s="143" t="s">
        <v>69</v>
      </c>
      <c r="D48" s="146"/>
      <c r="E48" s="140">
        <v>12003362.559999997</v>
      </c>
      <c r="F48" s="140">
        <v>9969087.4700000007</v>
      </c>
    </row>
    <row r="49" spans="1:6" x14ac:dyDescent="0.3">
      <c r="A49" s="148"/>
      <c r="B49" s="17" t="s">
        <v>8</v>
      </c>
      <c r="C49" s="18" t="s">
        <v>263</v>
      </c>
      <c r="D49" s="19"/>
      <c r="E49" s="20">
        <v>0</v>
      </c>
      <c r="F49" s="20">
        <v>0</v>
      </c>
    </row>
    <row r="50" spans="1:6" x14ac:dyDescent="0.3">
      <c r="A50" s="148"/>
      <c r="B50" s="17" t="s">
        <v>10</v>
      </c>
      <c r="C50" s="18" t="s">
        <v>73</v>
      </c>
      <c r="D50" s="19">
        <v>3</v>
      </c>
      <c r="E50" s="20">
        <v>0</v>
      </c>
      <c r="F50" s="20">
        <v>2041.8</v>
      </c>
    </row>
    <row r="51" spans="1:6" x14ac:dyDescent="0.3">
      <c r="A51" s="148"/>
      <c r="B51" s="17" t="s">
        <v>12</v>
      </c>
      <c r="C51" s="18" t="s">
        <v>264</v>
      </c>
      <c r="D51" s="19">
        <v>3.12</v>
      </c>
      <c r="E51" s="20">
        <v>23167.800000000003</v>
      </c>
      <c r="F51" s="20">
        <v>20355.830000000002</v>
      </c>
    </row>
    <row r="52" spans="1:6" x14ac:dyDescent="0.3">
      <c r="A52" s="13" t="s">
        <v>76</v>
      </c>
      <c r="B52" s="14" t="s">
        <v>77</v>
      </c>
      <c r="C52" s="15"/>
      <c r="D52" s="132"/>
      <c r="E52" s="21">
        <f>SUM(E53:E54)</f>
        <v>4486434.55</v>
      </c>
      <c r="F52" s="21">
        <f>SUM(F53:F54)</f>
        <v>1867088.9400000002</v>
      </c>
    </row>
    <row r="53" spans="1:6" x14ac:dyDescent="0.3">
      <c r="A53" s="148"/>
      <c r="B53" s="17" t="s">
        <v>5</v>
      </c>
      <c r="C53" s="18" t="s">
        <v>265</v>
      </c>
      <c r="D53" s="19"/>
      <c r="E53" s="20">
        <v>0</v>
      </c>
      <c r="F53" s="20">
        <v>0</v>
      </c>
    </row>
    <row r="54" spans="1:6" x14ac:dyDescent="0.3">
      <c r="A54" s="148"/>
      <c r="B54" s="17" t="s">
        <v>8</v>
      </c>
      <c r="C54" s="18" t="s">
        <v>38</v>
      </c>
      <c r="D54" s="19"/>
      <c r="E54" s="20">
        <v>4486434.55</v>
      </c>
      <c r="F54" s="20">
        <v>1867088.9400000002</v>
      </c>
    </row>
    <row r="55" spans="1:6" x14ac:dyDescent="0.3">
      <c r="A55" s="148"/>
      <c r="B55" s="17" t="s">
        <v>10</v>
      </c>
      <c r="C55" s="18" t="s">
        <v>39</v>
      </c>
      <c r="D55" s="19"/>
      <c r="E55" s="20">
        <v>0</v>
      </c>
      <c r="F55" s="20">
        <v>0</v>
      </c>
    </row>
    <row r="56" spans="1:6" x14ac:dyDescent="0.3">
      <c r="A56" s="13" t="s">
        <v>78</v>
      </c>
      <c r="B56" s="28" t="s">
        <v>79</v>
      </c>
      <c r="C56" s="28"/>
      <c r="D56" s="29" t="s">
        <v>260</v>
      </c>
      <c r="E56" s="21">
        <v>55632.67</v>
      </c>
      <c r="F56" s="21">
        <f>SUM(F57:F62)</f>
        <v>125436.12</v>
      </c>
    </row>
    <row r="57" spans="1:6" hidden="1" x14ac:dyDescent="0.3">
      <c r="A57" s="144"/>
      <c r="B57" s="142" t="s">
        <v>5</v>
      </c>
      <c r="C57" s="143" t="s">
        <v>33</v>
      </c>
      <c r="D57" s="19"/>
      <c r="E57" s="140"/>
      <c r="F57" s="140">
        <v>255.36</v>
      </c>
    </row>
    <row r="58" spans="1:6" hidden="1" x14ac:dyDescent="0.3">
      <c r="A58" s="144"/>
      <c r="B58" s="142" t="s">
        <v>8</v>
      </c>
      <c r="C58" s="143" t="s">
        <v>35</v>
      </c>
      <c r="D58" s="19"/>
      <c r="E58" s="140">
        <v>0</v>
      </c>
      <c r="F58" s="140">
        <v>0</v>
      </c>
    </row>
    <row r="59" spans="1:6" hidden="1" x14ac:dyDescent="0.3">
      <c r="A59" s="144"/>
      <c r="B59" s="142" t="s">
        <v>10</v>
      </c>
      <c r="C59" s="143" t="s">
        <v>36</v>
      </c>
      <c r="D59" s="19"/>
      <c r="E59" s="140">
        <v>0</v>
      </c>
      <c r="F59" s="140">
        <v>0</v>
      </c>
    </row>
    <row r="60" spans="1:6" hidden="1" x14ac:dyDescent="0.3">
      <c r="A60" s="144"/>
      <c r="B60" s="142" t="s">
        <v>12</v>
      </c>
      <c r="C60" s="143" t="s">
        <v>37</v>
      </c>
      <c r="D60" s="19"/>
      <c r="E60" s="140">
        <v>0</v>
      </c>
      <c r="F60" s="140">
        <v>0</v>
      </c>
    </row>
    <row r="61" spans="1:6" hidden="1" x14ac:dyDescent="0.3">
      <c r="A61" s="144"/>
      <c r="B61" s="142" t="s">
        <v>14</v>
      </c>
      <c r="C61" s="143" t="s">
        <v>38</v>
      </c>
      <c r="D61" s="19"/>
      <c r="E61" s="140"/>
      <c r="F61" s="140">
        <v>125180.76</v>
      </c>
    </row>
    <row r="62" spans="1:6" hidden="1" x14ac:dyDescent="0.3">
      <c r="A62" s="137"/>
      <c r="B62" s="142" t="s">
        <v>16</v>
      </c>
      <c r="C62" s="143" t="s">
        <v>39</v>
      </c>
      <c r="D62" s="19"/>
      <c r="E62" s="140">
        <v>0</v>
      </c>
      <c r="F62" s="140">
        <v>0</v>
      </c>
    </row>
    <row r="63" spans="1:6" x14ac:dyDescent="0.3">
      <c r="A63" s="13" t="s">
        <v>44</v>
      </c>
      <c r="B63" s="2" t="s">
        <v>80</v>
      </c>
      <c r="C63" s="15"/>
      <c r="D63" s="132"/>
      <c r="E63" s="21">
        <v>69493.509999999995</v>
      </c>
      <c r="F63" s="21">
        <v>5385.17</v>
      </c>
    </row>
    <row r="64" spans="1:6" x14ac:dyDescent="0.3">
      <c r="A64" s="13" t="s">
        <v>47</v>
      </c>
      <c r="B64" s="2" t="s">
        <v>81</v>
      </c>
      <c r="C64" s="15"/>
      <c r="D64" s="132"/>
      <c r="E64" s="21">
        <v>1087147.5999999996</v>
      </c>
      <c r="F64" s="21">
        <f>+F65+F66</f>
        <v>770433.41</v>
      </c>
    </row>
    <row r="65" spans="1:6" hidden="1" x14ac:dyDescent="0.3">
      <c r="A65" s="144"/>
      <c r="B65" s="142" t="s">
        <v>5</v>
      </c>
      <c r="C65" s="149" t="s">
        <v>82</v>
      </c>
      <c r="D65" s="150"/>
      <c r="E65" s="140"/>
      <c r="F65" s="140">
        <v>770433.41</v>
      </c>
    </row>
    <row r="66" spans="1:6" hidden="1" x14ac:dyDescent="0.3">
      <c r="A66" s="151"/>
      <c r="B66" s="152" t="s">
        <v>8</v>
      </c>
      <c r="C66" s="153" t="s">
        <v>84</v>
      </c>
      <c r="D66" s="154"/>
      <c r="E66" s="155">
        <v>0</v>
      </c>
      <c r="F66" s="155">
        <v>0</v>
      </c>
    </row>
    <row r="67" spans="1:6" x14ac:dyDescent="0.3">
      <c r="A67" s="8" t="s">
        <v>85</v>
      </c>
      <c r="B67" s="9"/>
      <c r="C67" s="10"/>
      <c r="D67" s="131"/>
      <c r="E67" s="12">
        <f>+E32+E5</f>
        <v>53737252.919</v>
      </c>
      <c r="F67" s="12">
        <f>+F32+F5</f>
        <v>50530265.019999996</v>
      </c>
    </row>
    <row r="68" spans="1:6" x14ac:dyDescent="0.3">
      <c r="A68" s="4"/>
      <c r="B68" s="44"/>
      <c r="E68" s="45"/>
      <c r="F68" s="45"/>
    </row>
    <row r="69" spans="1:6" ht="17.600000000000001" x14ac:dyDescent="0.4">
      <c r="A69" s="128" t="s">
        <v>248</v>
      </c>
      <c r="B69" s="128"/>
      <c r="C69" s="128"/>
      <c r="D69" s="128"/>
      <c r="E69" s="128"/>
      <c r="F69" s="128"/>
    </row>
    <row r="70" spans="1:6" ht="17.600000000000001" x14ac:dyDescent="0.4">
      <c r="A70" s="128" t="s">
        <v>266</v>
      </c>
      <c r="B70" s="128"/>
      <c r="C70" s="128"/>
      <c r="D70" s="128"/>
      <c r="E70" s="128"/>
      <c r="F70" s="128"/>
    </row>
    <row r="71" spans="1:6" ht="17.600000000000001" x14ac:dyDescent="0.4">
      <c r="A71" s="130"/>
      <c r="B71" s="130"/>
      <c r="C71" s="130"/>
      <c r="D71" s="130"/>
      <c r="E71" s="130"/>
      <c r="F71" s="130"/>
    </row>
    <row r="72" spans="1:6" ht="23.15" x14ac:dyDescent="0.3">
      <c r="A72" s="8" t="s">
        <v>86</v>
      </c>
      <c r="B72" s="9"/>
      <c r="C72" s="10"/>
      <c r="D72" s="118" t="s">
        <v>1</v>
      </c>
      <c r="E72" s="11">
        <f>+E4</f>
        <v>2018</v>
      </c>
      <c r="F72" s="11">
        <f>+F4</f>
        <v>2017</v>
      </c>
    </row>
    <row r="73" spans="1:6" x14ac:dyDescent="0.3">
      <c r="A73" s="8" t="s">
        <v>87</v>
      </c>
      <c r="B73" s="9"/>
      <c r="C73" s="10"/>
      <c r="D73" s="46"/>
      <c r="E73" s="12">
        <f>+E74+E92+E96+E99</f>
        <v>27568659.858999982</v>
      </c>
      <c r="F73" s="12">
        <f>+F74+F92+F96+F99</f>
        <v>27466439.747399997</v>
      </c>
    </row>
    <row r="74" spans="1:6" x14ac:dyDescent="0.3">
      <c r="A74" s="47" t="s">
        <v>88</v>
      </c>
      <c r="B74" s="48" t="s">
        <v>89</v>
      </c>
      <c r="C74" s="35"/>
      <c r="D74" s="36"/>
      <c r="E74" s="16">
        <f>+E75+E78+E79+E85+E86+E87+E90+E91</f>
        <v>26541018.84059998</v>
      </c>
      <c r="F74" s="16">
        <f>+F75+F78+F79+F85+F86+F87+F90+F91</f>
        <v>26361521.177399997</v>
      </c>
    </row>
    <row r="75" spans="1:6" x14ac:dyDescent="0.3">
      <c r="A75" s="13" t="s">
        <v>3</v>
      </c>
      <c r="B75" s="49" t="s">
        <v>90</v>
      </c>
      <c r="C75" s="15"/>
      <c r="D75" s="39"/>
      <c r="E75" s="21">
        <f>+E76+E77</f>
        <v>612027.74</v>
      </c>
      <c r="F75" s="21">
        <f>+F76+F77</f>
        <v>612027.74</v>
      </c>
    </row>
    <row r="76" spans="1:6" x14ac:dyDescent="0.3">
      <c r="A76" s="148"/>
      <c r="B76" s="22" t="s">
        <v>5</v>
      </c>
      <c r="C76" s="50" t="s">
        <v>92</v>
      </c>
      <c r="D76" s="146" t="s">
        <v>267</v>
      </c>
      <c r="E76" s="20">
        <v>612027.74</v>
      </c>
      <c r="F76" s="20">
        <v>612027.74</v>
      </c>
    </row>
    <row r="77" spans="1:6" x14ac:dyDescent="0.3">
      <c r="A77" s="148"/>
      <c r="B77" s="22" t="s">
        <v>8</v>
      </c>
      <c r="C77" s="50" t="s">
        <v>93</v>
      </c>
      <c r="D77" s="146"/>
      <c r="E77" s="20">
        <v>0</v>
      </c>
      <c r="F77" s="20">
        <v>0</v>
      </c>
    </row>
    <row r="78" spans="1:6" x14ac:dyDescent="0.3">
      <c r="A78" s="13" t="s">
        <v>20</v>
      </c>
      <c r="B78" s="14" t="s">
        <v>94</v>
      </c>
      <c r="C78" s="15"/>
      <c r="D78" s="146" t="s">
        <v>267</v>
      </c>
      <c r="E78" s="21">
        <v>26605298.489999998</v>
      </c>
      <c r="F78" s="21">
        <v>26605298.489999998</v>
      </c>
    </row>
    <row r="79" spans="1:6" x14ac:dyDescent="0.3">
      <c r="A79" s="51" t="s">
        <v>26</v>
      </c>
      <c r="B79" s="14" t="s">
        <v>268</v>
      </c>
      <c r="C79" s="15"/>
      <c r="D79" s="146" t="s">
        <v>267</v>
      </c>
      <c r="E79" s="21">
        <v>-162933.44079999905</v>
      </c>
      <c r="F79" s="21">
        <f>+F80+F81+F82+F83</f>
        <v>460403.48739999969</v>
      </c>
    </row>
    <row r="80" spans="1:6" hidden="1" x14ac:dyDescent="0.3">
      <c r="A80" s="144"/>
      <c r="B80" s="142" t="s">
        <v>5</v>
      </c>
      <c r="C80" s="149" t="s">
        <v>269</v>
      </c>
      <c r="D80" s="39"/>
      <c r="E80" s="157"/>
      <c r="F80" s="157">
        <f>4552624.62-239094.98</f>
        <v>4313529.6399999997</v>
      </c>
    </row>
    <row r="81" spans="1:7" hidden="1" x14ac:dyDescent="0.3">
      <c r="A81" s="144"/>
      <c r="B81" s="142" t="s">
        <v>8</v>
      </c>
      <c r="C81" s="149" t="s">
        <v>270</v>
      </c>
      <c r="D81" s="39"/>
      <c r="E81" s="140"/>
      <c r="F81" s="140">
        <f>122405.55-3569.3</f>
        <v>118836.25</v>
      </c>
    </row>
    <row r="82" spans="1:7" hidden="1" x14ac:dyDescent="0.3">
      <c r="A82" s="144"/>
      <c r="B82" s="142" t="s">
        <v>10</v>
      </c>
      <c r="C82" s="149" t="s">
        <v>98</v>
      </c>
      <c r="D82" s="39"/>
      <c r="E82" s="140"/>
      <c r="F82" s="140">
        <v>-3624570.19</v>
      </c>
    </row>
    <row r="83" spans="1:7" hidden="1" x14ac:dyDescent="0.3">
      <c r="A83" s="144"/>
      <c r="B83" s="142" t="s">
        <v>12</v>
      </c>
      <c r="C83" s="149" t="s">
        <v>271</v>
      </c>
      <c r="D83" s="39"/>
      <c r="E83" s="140"/>
      <c r="F83" s="140">
        <v>-347392.21260000003</v>
      </c>
      <c r="G83" s="158"/>
    </row>
    <row r="84" spans="1:7" hidden="1" x14ac:dyDescent="0.3">
      <c r="A84" s="144"/>
      <c r="B84" s="142" t="s">
        <v>14</v>
      </c>
      <c r="C84" s="149" t="s">
        <v>272</v>
      </c>
      <c r="D84" s="39"/>
      <c r="E84" s="140">
        <v>0</v>
      </c>
      <c r="F84" s="140">
        <v>0</v>
      </c>
    </row>
    <row r="85" spans="1:7" x14ac:dyDescent="0.3">
      <c r="A85" s="113" t="s">
        <v>76</v>
      </c>
      <c r="B85" s="27" t="s">
        <v>273</v>
      </c>
      <c r="C85" s="18"/>
      <c r="D85" s="146"/>
      <c r="E85" s="21">
        <v>-663572.17000000004</v>
      </c>
      <c r="F85" s="21">
        <v>-703204.05</v>
      </c>
    </row>
    <row r="86" spans="1:7" x14ac:dyDescent="0.3">
      <c r="A86" s="26" t="s">
        <v>274</v>
      </c>
      <c r="B86" s="52" t="s">
        <v>101</v>
      </c>
      <c r="C86" s="15"/>
      <c r="D86" s="132"/>
      <c r="E86" s="21">
        <v>0</v>
      </c>
      <c r="F86" s="21">
        <v>0</v>
      </c>
    </row>
    <row r="87" spans="1:7" x14ac:dyDescent="0.3">
      <c r="A87" s="26" t="s">
        <v>44</v>
      </c>
      <c r="B87" s="52" t="s">
        <v>275</v>
      </c>
      <c r="C87" s="15"/>
      <c r="D87" s="39"/>
      <c r="E87" s="21">
        <f>+E216</f>
        <v>150198.22139998575</v>
      </c>
      <c r="F87" s="21">
        <f>+F216</f>
        <v>-613004.48999999976</v>
      </c>
    </row>
    <row r="88" spans="1:7" hidden="1" x14ac:dyDescent="0.3">
      <c r="A88" s="144"/>
      <c r="B88" s="142" t="s">
        <v>5</v>
      </c>
      <c r="C88" s="143" t="s">
        <v>276</v>
      </c>
      <c r="D88" s="19"/>
      <c r="E88" s="140">
        <f>+E215</f>
        <v>149089.18299998576</v>
      </c>
      <c r="F88" s="140">
        <f>+F215</f>
        <v>-614733.60999999975</v>
      </c>
    </row>
    <row r="89" spans="1:7" hidden="1" x14ac:dyDescent="0.3">
      <c r="A89" s="137"/>
      <c r="B89" s="142" t="s">
        <v>277</v>
      </c>
      <c r="C89" s="143" t="s">
        <v>278</v>
      </c>
      <c r="D89" s="19"/>
      <c r="E89" s="140">
        <f>+E217</f>
        <v>-1109.0383999999999</v>
      </c>
      <c r="F89" s="140">
        <f>+F217</f>
        <v>-1729.12</v>
      </c>
    </row>
    <row r="90" spans="1:7" x14ac:dyDescent="0.3">
      <c r="A90" s="26" t="s">
        <v>47</v>
      </c>
      <c r="B90" s="52" t="s">
        <v>279</v>
      </c>
      <c r="C90" s="15"/>
      <c r="D90" s="132"/>
      <c r="E90" s="21">
        <v>0</v>
      </c>
      <c r="F90" s="21">
        <v>0</v>
      </c>
    </row>
    <row r="91" spans="1:7" x14ac:dyDescent="0.3">
      <c r="A91" s="26" t="s">
        <v>104</v>
      </c>
      <c r="B91" s="52" t="s">
        <v>107</v>
      </c>
      <c r="C91" s="15"/>
      <c r="D91" s="132"/>
      <c r="E91" s="21">
        <v>0</v>
      </c>
      <c r="F91" s="21">
        <v>0</v>
      </c>
    </row>
    <row r="92" spans="1:7" x14ac:dyDescent="0.3">
      <c r="A92" s="53" t="s">
        <v>108</v>
      </c>
      <c r="B92" s="1" t="s">
        <v>109</v>
      </c>
      <c r="C92" s="15"/>
      <c r="D92" s="132"/>
      <c r="E92" s="21">
        <f>SUM(E93:E95)</f>
        <v>-12968.45</v>
      </c>
      <c r="F92" s="21">
        <f>SUM(F93:F95)</f>
        <v>-12968.45</v>
      </c>
    </row>
    <row r="93" spans="1:7" x14ac:dyDescent="0.3">
      <c r="A93" s="148"/>
      <c r="B93" s="27" t="s">
        <v>3</v>
      </c>
      <c r="C93" s="54" t="s">
        <v>113</v>
      </c>
      <c r="D93" s="19"/>
      <c r="E93" s="20">
        <v>0</v>
      </c>
      <c r="F93" s="20">
        <v>0</v>
      </c>
    </row>
    <row r="94" spans="1:7" x14ac:dyDescent="0.3">
      <c r="A94" s="113"/>
      <c r="B94" s="27" t="s">
        <v>20</v>
      </c>
      <c r="C94" s="54" t="s">
        <v>280</v>
      </c>
      <c r="D94" s="19"/>
      <c r="E94" s="20">
        <v>-12968.45</v>
      </c>
      <c r="F94" s="20">
        <v>-12968.45</v>
      </c>
    </row>
    <row r="95" spans="1:7" x14ac:dyDescent="0.3">
      <c r="A95" s="148"/>
      <c r="B95" s="27" t="s">
        <v>26</v>
      </c>
      <c r="C95" s="54" t="s">
        <v>281</v>
      </c>
      <c r="D95" s="19"/>
      <c r="E95" s="20">
        <v>0</v>
      </c>
      <c r="F95" s="20">
        <v>0</v>
      </c>
    </row>
    <row r="96" spans="1:7" x14ac:dyDescent="0.3">
      <c r="A96" s="53" t="s">
        <v>116</v>
      </c>
      <c r="B96" s="52" t="s">
        <v>117</v>
      </c>
      <c r="C96" s="15"/>
      <c r="D96" s="39" t="s">
        <v>282</v>
      </c>
      <c r="E96" s="21">
        <f>SUM(E97:E98)</f>
        <v>1018088.1699999999</v>
      </c>
      <c r="F96" s="21">
        <f>SUM(F97:F98)</f>
        <v>1094256.68</v>
      </c>
    </row>
    <row r="97" spans="1:6" hidden="1" x14ac:dyDescent="0.3">
      <c r="A97" s="144"/>
      <c r="B97" s="142" t="s">
        <v>3</v>
      </c>
      <c r="C97" s="143" t="s">
        <v>283</v>
      </c>
      <c r="D97" s="19"/>
      <c r="E97" s="140">
        <v>1018088.1699999999</v>
      </c>
      <c r="F97" s="140">
        <v>1094256.68</v>
      </c>
    </row>
    <row r="98" spans="1:6" hidden="1" x14ac:dyDescent="0.3">
      <c r="A98" s="137"/>
      <c r="B98" s="142" t="s">
        <v>53</v>
      </c>
      <c r="C98" s="143" t="s">
        <v>284</v>
      </c>
      <c r="D98" s="19"/>
      <c r="E98" s="140">
        <v>0</v>
      </c>
      <c r="F98" s="140">
        <v>0</v>
      </c>
    </row>
    <row r="99" spans="1:6" x14ac:dyDescent="0.3">
      <c r="A99" s="55" t="s">
        <v>285</v>
      </c>
      <c r="B99" s="56" t="s">
        <v>286</v>
      </c>
      <c r="C99" s="159"/>
      <c r="D99" s="160">
        <v>5</v>
      </c>
      <c r="E99" s="21">
        <v>22521.298400000007</v>
      </c>
      <c r="F99" s="21">
        <v>23630.34</v>
      </c>
    </row>
    <row r="100" spans="1:6" x14ac:dyDescent="0.3">
      <c r="A100" s="58" t="s">
        <v>119</v>
      </c>
      <c r="B100" s="59"/>
      <c r="C100" s="60"/>
      <c r="D100" s="161"/>
      <c r="E100" s="12">
        <f>+E101+E106+E111+E114+E115+E116+E117</f>
        <v>8133179.0199999996</v>
      </c>
      <c r="F100" s="12">
        <f>+F101+F106+F111+F114+F115+F116+F117</f>
        <v>9711684.9699999988</v>
      </c>
    </row>
    <row r="101" spans="1:6" x14ac:dyDescent="0.3">
      <c r="A101" s="33" t="s">
        <v>3</v>
      </c>
      <c r="B101" s="34" t="s">
        <v>120</v>
      </c>
      <c r="C101" s="35"/>
      <c r="D101" s="162">
        <v>15</v>
      </c>
      <c r="E101" s="16">
        <f>SUM(E102:E105)</f>
        <v>0</v>
      </c>
      <c r="F101" s="16">
        <f>SUM(F102:F105)</f>
        <v>0</v>
      </c>
    </row>
    <row r="102" spans="1:6" hidden="1" x14ac:dyDescent="0.3">
      <c r="A102" s="137"/>
      <c r="B102" s="138" t="s">
        <v>5</v>
      </c>
      <c r="C102" s="163" t="s">
        <v>121</v>
      </c>
      <c r="D102" s="29"/>
      <c r="E102" s="140">
        <v>0</v>
      </c>
      <c r="F102" s="140">
        <v>0</v>
      </c>
    </row>
    <row r="103" spans="1:6" hidden="1" x14ac:dyDescent="0.3">
      <c r="A103" s="137"/>
      <c r="B103" s="138" t="s">
        <v>8</v>
      </c>
      <c r="C103" s="163" t="s">
        <v>123</v>
      </c>
      <c r="D103" s="29"/>
      <c r="E103" s="140">
        <v>0</v>
      </c>
      <c r="F103" s="140">
        <v>0</v>
      </c>
    </row>
    <row r="104" spans="1:6" hidden="1" x14ac:dyDescent="0.3">
      <c r="A104" s="137"/>
      <c r="B104" s="138" t="s">
        <v>10</v>
      </c>
      <c r="C104" s="163" t="s">
        <v>124</v>
      </c>
      <c r="D104" s="29"/>
      <c r="E104" s="140">
        <v>0</v>
      </c>
      <c r="F104" s="140">
        <v>0</v>
      </c>
    </row>
    <row r="105" spans="1:6" hidden="1" x14ac:dyDescent="0.3">
      <c r="A105" s="137"/>
      <c r="B105" s="138" t="s">
        <v>12</v>
      </c>
      <c r="C105" s="163" t="s">
        <v>125</v>
      </c>
      <c r="D105" s="29"/>
      <c r="E105" s="140">
        <v>0</v>
      </c>
      <c r="F105" s="140">
        <v>0</v>
      </c>
    </row>
    <row r="106" spans="1:6" x14ac:dyDescent="0.3">
      <c r="A106" s="13" t="s">
        <v>20</v>
      </c>
      <c r="B106" s="14" t="s">
        <v>126</v>
      </c>
      <c r="C106" s="15"/>
      <c r="D106" s="132"/>
      <c r="E106" s="21">
        <f>SUM(E107:E110)</f>
        <v>7346222.5899999989</v>
      </c>
      <c r="F106" s="21">
        <f>SUM(F107:F110)</f>
        <v>8832865.5800000001</v>
      </c>
    </row>
    <row r="107" spans="1:6" x14ac:dyDescent="0.3">
      <c r="A107" s="134"/>
      <c r="B107" s="22" t="s">
        <v>5</v>
      </c>
      <c r="C107" s="61" t="s">
        <v>127</v>
      </c>
      <c r="D107" s="29"/>
      <c r="E107" s="20">
        <v>0</v>
      </c>
      <c r="F107" s="20">
        <v>0</v>
      </c>
    </row>
    <row r="108" spans="1:6" x14ac:dyDescent="0.3">
      <c r="A108" s="134"/>
      <c r="B108" s="22" t="s">
        <v>8</v>
      </c>
      <c r="C108" s="61" t="s">
        <v>128</v>
      </c>
      <c r="D108" s="29" t="s">
        <v>260</v>
      </c>
      <c r="E108" s="20">
        <v>6788520.3599999994</v>
      </c>
      <c r="F108" s="20">
        <v>8250231.6399999997</v>
      </c>
    </row>
    <row r="109" spans="1:6" x14ac:dyDescent="0.3">
      <c r="A109" s="134"/>
      <c r="B109" s="22" t="s">
        <v>10</v>
      </c>
      <c r="C109" s="61" t="s">
        <v>129</v>
      </c>
      <c r="D109" s="29" t="s">
        <v>287</v>
      </c>
      <c r="E109" s="20">
        <v>342907.05</v>
      </c>
      <c r="F109" s="20">
        <v>135183.14000000001</v>
      </c>
    </row>
    <row r="110" spans="1:6" x14ac:dyDescent="0.3">
      <c r="A110" s="134"/>
      <c r="B110" s="22" t="s">
        <v>12</v>
      </c>
      <c r="C110" s="61" t="s">
        <v>130</v>
      </c>
      <c r="D110" s="29" t="s">
        <v>260</v>
      </c>
      <c r="E110" s="20">
        <v>214795.18</v>
      </c>
      <c r="F110" s="20">
        <v>447450.8</v>
      </c>
    </row>
    <row r="111" spans="1:6" x14ac:dyDescent="0.3">
      <c r="A111" s="13" t="s">
        <v>26</v>
      </c>
      <c r="B111" s="14" t="s">
        <v>131</v>
      </c>
      <c r="C111" s="15"/>
      <c r="D111" s="39"/>
      <c r="E111" s="21">
        <f>+E112+E113</f>
        <v>99750.489999999991</v>
      </c>
      <c r="F111" s="21">
        <f>+F112+F113</f>
        <v>105535.43</v>
      </c>
    </row>
    <row r="112" spans="1:6" x14ac:dyDescent="0.3">
      <c r="A112" s="13"/>
      <c r="B112" s="22" t="s">
        <v>5</v>
      </c>
      <c r="C112" s="15" t="s">
        <v>288</v>
      </c>
      <c r="D112" s="39"/>
      <c r="E112" s="20">
        <v>0</v>
      </c>
      <c r="F112" s="20">
        <v>0</v>
      </c>
    </row>
    <row r="113" spans="1:6" x14ac:dyDescent="0.3">
      <c r="A113" s="13"/>
      <c r="B113" s="22" t="s">
        <v>8</v>
      </c>
      <c r="C113" s="15" t="s">
        <v>289</v>
      </c>
      <c r="D113" s="39"/>
      <c r="E113" s="20">
        <v>99750.489999999991</v>
      </c>
      <c r="F113" s="20">
        <v>105535.43</v>
      </c>
    </row>
    <row r="114" spans="1:6" x14ac:dyDescent="0.3">
      <c r="A114" s="13" t="s">
        <v>76</v>
      </c>
      <c r="B114" s="14" t="s">
        <v>132</v>
      </c>
      <c r="C114" s="15"/>
      <c r="D114" s="133" t="s">
        <v>290</v>
      </c>
      <c r="E114" s="21">
        <v>687205.94</v>
      </c>
      <c r="F114" s="21">
        <v>773283.96</v>
      </c>
    </row>
    <row r="115" spans="1:6" x14ac:dyDescent="0.3">
      <c r="A115" s="13" t="s">
        <v>78</v>
      </c>
      <c r="B115" s="14" t="s">
        <v>133</v>
      </c>
      <c r="C115" s="15"/>
      <c r="D115" s="132"/>
      <c r="E115" s="21">
        <v>0</v>
      </c>
      <c r="F115" s="21">
        <v>0</v>
      </c>
    </row>
    <row r="116" spans="1:6" x14ac:dyDescent="0.3">
      <c r="A116" s="13" t="s">
        <v>44</v>
      </c>
      <c r="B116" s="14" t="s">
        <v>134</v>
      </c>
      <c r="C116" s="28"/>
      <c r="D116" s="29"/>
      <c r="E116" s="21">
        <v>0</v>
      </c>
      <c r="F116" s="21">
        <v>0</v>
      </c>
    </row>
    <row r="117" spans="1:6" x14ac:dyDescent="0.3">
      <c r="A117" s="30" t="s">
        <v>47</v>
      </c>
      <c r="B117" s="62" t="s">
        <v>135</v>
      </c>
      <c r="C117" s="31"/>
      <c r="D117" s="29"/>
      <c r="E117" s="21">
        <v>0</v>
      </c>
      <c r="F117" s="21">
        <v>0</v>
      </c>
    </row>
    <row r="118" spans="1:6" x14ac:dyDescent="0.3">
      <c r="A118" s="58" t="s">
        <v>136</v>
      </c>
      <c r="B118" s="59"/>
      <c r="C118" s="60"/>
      <c r="D118" s="161"/>
      <c r="E118" s="12">
        <f>+E119+E120+E121+E126+E129+E136+E137</f>
        <v>18035414.039999999</v>
      </c>
      <c r="F118" s="12">
        <f>+F119+F120+F121+F126+F129+F136+F137</f>
        <v>13352140.300000001</v>
      </c>
    </row>
    <row r="119" spans="1:6" x14ac:dyDescent="0.3">
      <c r="A119" s="33" t="s">
        <v>3</v>
      </c>
      <c r="B119" s="34" t="s">
        <v>137</v>
      </c>
      <c r="C119" s="35"/>
      <c r="D119" s="36"/>
      <c r="E119" s="16">
        <v>0</v>
      </c>
      <c r="F119" s="16">
        <v>0</v>
      </c>
    </row>
    <row r="120" spans="1:6" x14ac:dyDescent="0.3">
      <c r="A120" s="13" t="s">
        <v>20</v>
      </c>
      <c r="B120" s="14" t="s">
        <v>138</v>
      </c>
      <c r="C120" s="15"/>
      <c r="D120" s="39">
        <v>15</v>
      </c>
      <c r="E120" s="21">
        <v>7204.07</v>
      </c>
      <c r="F120" s="21">
        <v>7204.07</v>
      </c>
    </row>
    <row r="121" spans="1:6" x14ac:dyDescent="0.3">
      <c r="A121" s="26" t="s">
        <v>26</v>
      </c>
      <c r="B121" s="14" t="s">
        <v>139</v>
      </c>
      <c r="C121" s="15"/>
      <c r="D121" s="132"/>
      <c r="E121" s="21">
        <f>SUM(E122:E125)</f>
        <v>5193986.74</v>
      </c>
      <c r="F121" s="21">
        <f>SUM(F122:F125)</f>
        <v>4100916.0599999996</v>
      </c>
    </row>
    <row r="122" spans="1:6" x14ac:dyDescent="0.3">
      <c r="A122" s="134"/>
      <c r="B122" s="22" t="s">
        <v>5</v>
      </c>
      <c r="C122" s="61" t="s">
        <v>127</v>
      </c>
      <c r="D122" s="29"/>
      <c r="E122" s="20">
        <v>0</v>
      </c>
      <c r="F122" s="20">
        <v>0</v>
      </c>
    </row>
    <row r="123" spans="1:6" x14ac:dyDescent="0.3">
      <c r="A123" s="134"/>
      <c r="B123" s="22" t="s">
        <v>8</v>
      </c>
      <c r="C123" s="61" t="s">
        <v>128</v>
      </c>
      <c r="D123" s="29" t="s">
        <v>260</v>
      </c>
      <c r="E123" s="20">
        <v>4442814.29</v>
      </c>
      <c r="F123" s="20">
        <v>3285061.3</v>
      </c>
    </row>
    <row r="124" spans="1:6" x14ac:dyDescent="0.3">
      <c r="A124" s="134"/>
      <c r="B124" s="22" t="s">
        <v>10</v>
      </c>
      <c r="C124" s="61" t="s">
        <v>129</v>
      </c>
      <c r="D124" s="29" t="s">
        <v>287</v>
      </c>
      <c r="E124" s="20">
        <v>149938.13999999998</v>
      </c>
      <c r="F124" s="20">
        <v>73702.289999999994</v>
      </c>
    </row>
    <row r="125" spans="1:6" x14ac:dyDescent="0.3">
      <c r="A125" s="134"/>
      <c r="B125" s="22" t="s">
        <v>12</v>
      </c>
      <c r="C125" s="61" t="s">
        <v>130</v>
      </c>
      <c r="D125" s="29" t="s">
        <v>260</v>
      </c>
      <c r="E125" s="20">
        <v>601234.31000000006</v>
      </c>
      <c r="F125" s="20">
        <v>742152.47</v>
      </c>
    </row>
    <row r="126" spans="1:6" x14ac:dyDescent="0.3">
      <c r="A126" s="13" t="s">
        <v>76</v>
      </c>
      <c r="B126" s="14" t="s">
        <v>141</v>
      </c>
      <c r="C126" s="15"/>
      <c r="D126" s="39"/>
      <c r="E126" s="21">
        <f>+E127+E128</f>
        <v>1009593.8999999999</v>
      </c>
      <c r="F126" s="21">
        <f>+F127+F128</f>
        <v>0</v>
      </c>
    </row>
    <row r="127" spans="1:6" x14ac:dyDescent="0.3">
      <c r="A127" s="13"/>
      <c r="B127" s="22" t="s">
        <v>5</v>
      </c>
      <c r="C127" s="15" t="s">
        <v>288</v>
      </c>
      <c r="D127" s="39"/>
      <c r="E127" s="20">
        <v>0</v>
      </c>
      <c r="F127" s="20">
        <v>0</v>
      </c>
    </row>
    <row r="128" spans="1:6" x14ac:dyDescent="0.3">
      <c r="A128" s="13"/>
      <c r="B128" s="22" t="s">
        <v>8</v>
      </c>
      <c r="C128" s="15" t="s">
        <v>289</v>
      </c>
      <c r="D128" s="39"/>
      <c r="E128" s="20">
        <v>1009593.8999999999</v>
      </c>
      <c r="F128" s="20">
        <v>0</v>
      </c>
    </row>
    <row r="129" spans="1:6" x14ac:dyDescent="0.3">
      <c r="A129" s="13" t="s">
        <v>78</v>
      </c>
      <c r="B129" s="14" t="s">
        <v>142</v>
      </c>
      <c r="C129" s="15"/>
      <c r="D129" s="132"/>
      <c r="E129" s="21">
        <f>SUM(E130:E135)-E130</f>
        <v>11824629.33</v>
      </c>
      <c r="F129" s="21">
        <f>SUM(F130:F135)-F130</f>
        <v>9244020.1700000018</v>
      </c>
    </row>
    <row r="130" spans="1:6" x14ac:dyDescent="0.3">
      <c r="A130" s="148"/>
      <c r="B130" s="22" t="s">
        <v>5</v>
      </c>
      <c r="C130" s="61" t="s">
        <v>143</v>
      </c>
      <c r="D130" s="29" t="s">
        <v>260</v>
      </c>
      <c r="E130" s="20">
        <f>SUM(E131:E132)</f>
        <v>11098497.770000001</v>
      </c>
      <c r="F130" s="20">
        <f>SUM(F131:F132)</f>
        <v>8236505.9300000006</v>
      </c>
    </row>
    <row r="131" spans="1:6" x14ac:dyDescent="0.3">
      <c r="A131" s="148"/>
      <c r="B131" s="37" t="s">
        <v>59</v>
      </c>
      <c r="C131" s="18" t="s">
        <v>144</v>
      </c>
      <c r="D131" s="146"/>
      <c r="E131" s="20">
        <v>0</v>
      </c>
      <c r="F131" s="20">
        <v>0</v>
      </c>
    </row>
    <row r="132" spans="1:6" x14ac:dyDescent="0.3">
      <c r="A132" s="148"/>
      <c r="B132" s="37" t="s">
        <v>61</v>
      </c>
      <c r="C132" s="18" t="s">
        <v>145</v>
      </c>
      <c r="D132" s="146"/>
      <c r="E132" s="20">
        <v>11098497.770000001</v>
      </c>
      <c r="F132" s="20">
        <f>8236505.95-0.02</f>
        <v>8236505.9300000006</v>
      </c>
    </row>
    <row r="133" spans="1:6" x14ac:dyDescent="0.3">
      <c r="A133" s="148"/>
      <c r="B133" s="22" t="s">
        <v>8</v>
      </c>
      <c r="C133" s="61" t="s">
        <v>291</v>
      </c>
      <c r="D133" s="29"/>
      <c r="E133" s="20">
        <v>0</v>
      </c>
      <c r="F133" s="20">
        <v>0</v>
      </c>
    </row>
    <row r="134" spans="1:6" x14ac:dyDescent="0.3">
      <c r="A134" s="148"/>
      <c r="B134" s="22" t="s">
        <v>10</v>
      </c>
      <c r="C134" s="61" t="s">
        <v>150</v>
      </c>
      <c r="D134" s="29"/>
      <c r="E134" s="20">
        <v>0</v>
      </c>
      <c r="F134" s="20">
        <v>1730.24</v>
      </c>
    </row>
    <row r="135" spans="1:6" x14ac:dyDescent="0.3">
      <c r="A135" s="148"/>
      <c r="B135" s="22" t="s">
        <v>12</v>
      </c>
      <c r="C135" s="61" t="s">
        <v>292</v>
      </c>
      <c r="D135" s="29" t="s">
        <v>260</v>
      </c>
      <c r="E135" s="20">
        <v>726131.56</v>
      </c>
      <c r="F135" s="20">
        <v>1005784</v>
      </c>
    </row>
    <row r="136" spans="1:6" x14ac:dyDescent="0.3">
      <c r="A136" s="13" t="s">
        <v>44</v>
      </c>
      <c r="B136" s="14" t="s">
        <v>80</v>
      </c>
      <c r="C136" s="15"/>
      <c r="D136" s="132"/>
      <c r="E136" s="21">
        <v>0</v>
      </c>
      <c r="F136" s="21">
        <v>0</v>
      </c>
    </row>
    <row r="137" spans="1:6" x14ac:dyDescent="0.3">
      <c r="A137" s="13" t="s">
        <v>47</v>
      </c>
      <c r="B137" s="14" t="s">
        <v>153</v>
      </c>
      <c r="C137" s="28"/>
      <c r="D137" s="29"/>
      <c r="E137" s="21">
        <v>0</v>
      </c>
      <c r="F137" s="21">
        <v>0</v>
      </c>
    </row>
    <row r="138" spans="1:6" x14ac:dyDescent="0.3">
      <c r="A138" s="63" t="s">
        <v>154</v>
      </c>
      <c r="B138" s="64"/>
      <c r="C138" s="65"/>
      <c r="D138" s="164"/>
      <c r="E138" s="12">
        <f>+E118+E100+E73</f>
        <v>53737252.918999985</v>
      </c>
      <c r="F138" s="12">
        <f>+F118+F100+F73</f>
        <v>50530265.017399997</v>
      </c>
    </row>
    <row r="139" spans="1:6" x14ac:dyDescent="0.3">
      <c r="E139" s="45"/>
      <c r="F139" s="45"/>
    </row>
    <row r="140" spans="1:6" x14ac:dyDescent="0.3">
      <c r="C140" s="67"/>
      <c r="D140" s="165"/>
      <c r="E140" s="68"/>
      <c r="F140" s="68"/>
    </row>
    <row r="141" spans="1:6" x14ac:dyDescent="0.3">
      <c r="E141" s="45"/>
      <c r="F141" s="45"/>
    </row>
    <row r="142" spans="1:6" ht="17.600000000000001" x14ac:dyDescent="0.4">
      <c r="A142" s="128" t="s">
        <v>248</v>
      </c>
      <c r="B142" s="128"/>
      <c r="C142" s="128"/>
      <c r="D142" s="128"/>
      <c r="E142" s="128"/>
      <c r="F142" s="128"/>
    </row>
    <row r="143" spans="1:6" ht="17.600000000000001" x14ac:dyDescent="0.4">
      <c r="A143" s="128" t="s">
        <v>293</v>
      </c>
      <c r="B143" s="128"/>
      <c r="C143" s="128"/>
      <c r="D143" s="128"/>
      <c r="E143" s="128"/>
      <c r="F143" s="128"/>
    </row>
    <row r="144" spans="1:6" ht="17.600000000000001" x14ac:dyDescent="0.4">
      <c r="A144" s="128" t="s">
        <v>294</v>
      </c>
      <c r="B144" s="128"/>
      <c r="C144" s="128"/>
      <c r="D144" s="128"/>
      <c r="E144" s="128"/>
      <c r="F144" s="128"/>
    </row>
    <row r="145" spans="1:6" ht="17.600000000000001" x14ac:dyDescent="0.4">
      <c r="C145" s="69"/>
      <c r="D145" s="69"/>
    </row>
    <row r="146" spans="1:6" ht="24" customHeight="1" x14ac:dyDescent="0.4">
      <c r="A146" s="70"/>
      <c r="B146" s="71"/>
      <c r="C146" s="72"/>
      <c r="D146" s="123" t="s">
        <v>1</v>
      </c>
      <c r="E146" s="74" t="s">
        <v>156</v>
      </c>
      <c r="F146" s="74" t="s">
        <v>156</v>
      </c>
    </row>
    <row r="147" spans="1:6" x14ac:dyDescent="0.3">
      <c r="A147" s="75"/>
      <c r="B147" s="76"/>
      <c r="C147" s="77"/>
      <c r="D147" s="124"/>
      <c r="E147" s="11">
        <f>+E4</f>
        <v>2018</v>
      </c>
      <c r="F147" s="11">
        <f>+F4</f>
        <v>2017</v>
      </c>
    </row>
    <row r="148" spans="1:6" x14ac:dyDescent="0.3">
      <c r="A148" s="8" t="s">
        <v>157</v>
      </c>
      <c r="B148" s="9"/>
      <c r="C148" s="10"/>
      <c r="D148" s="131"/>
      <c r="E148" s="12"/>
      <c r="F148" s="12"/>
    </row>
    <row r="149" spans="1:6" x14ac:dyDescent="0.3">
      <c r="A149" s="78" t="s">
        <v>5</v>
      </c>
      <c r="B149" s="48" t="s">
        <v>158</v>
      </c>
      <c r="C149" s="35"/>
      <c r="D149" s="29">
        <v>3</v>
      </c>
      <c r="E149" s="16">
        <f>SUM(E150:E151)</f>
        <v>38085261.309999995</v>
      </c>
      <c r="F149" s="16">
        <f>SUM(F150:F151)</f>
        <v>29967580.800000001</v>
      </c>
    </row>
    <row r="150" spans="1:6" x14ac:dyDescent="0.3">
      <c r="A150" s="134"/>
      <c r="B150" s="17" t="s">
        <v>59</v>
      </c>
      <c r="C150" s="15" t="s">
        <v>159</v>
      </c>
      <c r="D150" s="29"/>
      <c r="E150" s="20">
        <v>624617.28</v>
      </c>
      <c r="F150" s="20">
        <v>1587423.79</v>
      </c>
    </row>
    <row r="151" spans="1:6" x14ac:dyDescent="0.3">
      <c r="A151" s="134"/>
      <c r="B151" s="17" t="s">
        <v>61</v>
      </c>
      <c r="C151" s="15" t="s">
        <v>161</v>
      </c>
      <c r="D151" s="29">
        <v>3</v>
      </c>
      <c r="E151" s="20">
        <v>37460644.029999994</v>
      </c>
      <c r="F151" s="20">
        <v>28380157.010000002</v>
      </c>
    </row>
    <row r="152" spans="1:6" x14ac:dyDescent="0.3">
      <c r="A152" s="26" t="s">
        <v>8</v>
      </c>
      <c r="B152" s="79" t="s">
        <v>162</v>
      </c>
      <c r="C152" s="15"/>
      <c r="D152" s="29"/>
      <c r="E152" s="21">
        <v>0</v>
      </c>
      <c r="F152" s="21">
        <v>0</v>
      </c>
    </row>
    <row r="153" spans="1:6" x14ac:dyDescent="0.3">
      <c r="A153" s="26" t="s">
        <v>10</v>
      </c>
      <c r="B153" s="79" t="s">
        <v>295</v>
      </c>
      <c r="C153" s="15"/>
      <c r="D153" s="29"/>
      <c r="E153" s="21">
        <v>401082.01</v>
      </c>
      <c r="F153" s="21">
        <v>294630.65999999997</v>
      </c>
    </row>
    <row r="154" spans="1:6" x14ac:dyDescent="0.3">
      <c r="A154" s="26" t="s">
        <v>12</v>
      </c>
      <c r="B154" s="79" t="s">
        <v>164</v>
      </c>
      <c r="C154" s="15"/>
      <c r="D154" s="29"/>
      <c r="E154" s="21">
        <f>SUM(E155:E158)</f>
        <v>-19858085.800000001</v>
      </c>
      <c r="F154" s="21">
        <f>SUM(F155:F158)</f>
        <v>-13822451.229999999</v>
      </c>
    </row>
    <row r="155" spans="1:6" x14ac:dyDescent="0.3">
      <c r="A155" s="134"/>
      <c r="B155" s="17" t="s">
        <v>59</v>
      </c>
      <c r="C155" s="80" t="s">
        <v>165</v>
      </c>
      <c r="D155" s="29" t="s">
        <v>296</v>
      </c>
      <c r="E155" s="20">
        <v>-495300.68</v>
      </c>
      <c r="F155" s="20">
        <v>-501687.32</v>
      </c>
    </row>
    <row r="156" spans="1:6" x14ac:dyDescent="0.3">
      <c r="A156" s="134"/>
      <c r="B156" s="17" t="s">
        <v>61</v>
      </c>
      <c r="C156" s="80" t="s">
        <v>167</v>
      </c>
      <c r="D156" s="29" t="s">
        <v>296</v>
      </c>
      <c r="E156" s="20">
        <v>-3014350.5199999996</v>
      </c>
      <c r="F156" s="20">
        <v>-2453394.0499999998</v>
      </c>
    </row>
    <row r="157" spans="1:6" x14ac:dyDescent="0.3">
      <c r="A157" s="134"/>
      <c r="B157" s="17" t="s">
        <v>168</v>
      </c>
      <c r="C157" s="80" t="s">
        <v>169</v>
      </c>
      <c r="D157" s="29" t="s">
        <v>297</v>
      </c>
      <c r="E157" s="20">
        <v>-16348434.600000001</v>
      </c>
      <c r="F157" s="20">
        <f>-8112947.37-2754422.49</f>
        <v>-10867369.859999999</v>
      </c>
    </row>
    <row r="158" spans="1:6" x14ac:dyDescent="0.3">
      <c r="A158" s="134"/>
      <c r="B158" s="17" t="s">
        <v>170</v>
      </c>
      <c r="C158" s="80" t="s">
        <v>171</v>
      </c>
      <c r="D158" s="29"/>
      <c r="E158" s="20">
        <v>0</v>
      </c>
      <c r="F158" s="20">
        <v>0</v>
      </c>
    </row>
    <row r="159" spans="1:6" x14ac:dyDescent="0.3">
      <c r="A159" s="26" t="s">
        <v>14</v>
      </c>
      <c r="B159" s="1" t="s">
        <v>173</v>
      </c>
      <c r="C159" s="82"/>
      <c r="D159" s="29"/>
      <c r="E159" s="21">
        <f>SUM(E160:E161)</f>
        <v>8360.4599999999991</v>
      </c>
      <c r="F159" s="21">
        <f>SUM(F160:F161)</f>
        <v>15277.8</v>
      </c>
    </row>
    <row r="160" spans="1:6" x14ac:dyDescent="0.3">
      <c r="A160" s="134"/>
      <c r="B160" s="17" t="s">
        <v>59</v>
      </c>
      <c r="C160" s="80" t="s">
        <v>174</v>
      </c>
      <c r="D160" s="29"/>
      <c r="E160" s="20">
        <v>8360.4599999999991</v>
      </c>
      <c r="F160" s="20">
        <v>15277.8</v>
      </c>
    </row>
    <row r="161" spans="1:6" x14ac:dyDescent="0.3">
      <c r="A161" s="134"/>
      <c r="B161" s="17" t="s">
        <v>61</v>
      </c>
      <c r="C161" s="80" t="s">
        <v>175</v>
      </c>
      <c r="D161" s="29" t="s">
        <v>298</v>
      </c>
      <c r="E161" s="20">
        <v>0</v>
      </c>
      <c r="F161" s="20">
        <v>0</v>
      </c>
    </row>
    <row r="162" spans="1:6" x14ac:dyDescent="0.3">
      <c r="A162" s="26" t="s">
        <v>16</v>
      </c>
      <c r="B162" s="1" t="s">
        <v>176</v>
      </c>
      <c r="C162" s="82"/>
      <c r="D162" s="29"/>
      <c r="E162" s="21">
        <f>SUM(E163:E165)</f>
        <v>-7448919.1500000004</v>
      </c>
      <c r="F162" s="21">
        <f>SUM(F163:F165)</f>
        <v>-6559042.8000000007</v>
      </c>
    </row>
    <row r="163" spans="1:6" x14ac:dyDescent="0.3">
      <c r="A163" s="134"/>
      <c r="B163" s="17" t="s">
        <v>59</v>
      </c>
      <c r="C163" s="80" t="s">
        <v>178</v>
      </c>
      <c r="D163" s="29" t="s">
        <v>299</v>
      </c>
      <c r="E163" s="20">
        <v>-5552862.0300000003</v>
      </c>
      <c r="F163" s="20">
        <v>-4951908.4800000004</v>
      </c>
    </row>
    <row r="164" spans="1:6" x14ac:dyDescent="0.3">
      <c r="A164" s="134"/>
      <c r="B164" s="17" t="s">
        <v>61</v>
      </c>
      <c r="C164" s="80" t="s">
        <v>179</v>
      </c>
      <c r="D164" s="29" t="s">
        <v>296</v>
      </c>
      <c r="E164" s="20">
        <v>-1896057.1199999999</v>
      </c>
      <c r="F164" s="20">
        <v>-1607134.32</v>
      </c>
    </row>
    <row r="165" spans="1:6" x14ac:dyDescent="0.3">
      <c r="A165" s="134"/>
      <c r="B165" s="17" t="s">
        <v>168</v>
      </c>
      <c r="C165" s="80" t="s">
        <v>180</v>
      </c>
      <c r="D165" s="29"/>
      <c r="E165" s="20">
        <v>0</v>
      </c>
      <c r="F165" s="20">
        <v>0</v>
      </c>
    </row>
    <row r="166" spans="1:6" x14ac:dyDescent="0.3">
      <c r="A166" s="26" t="s">
        <v>18</v>
      </c>
      <c r="B166" s="1" t="s">
        <v>181</v>
      </c>
      <c r="C166" s="82"/>
      <c r="D166" s="29"/>
      <c r="E166" s="21">
        <f>SUM(E167:E168)</f>
        <v>-6456189.1900000004</v>
      </c>
      <c r="F166" s="21">
        <f>SUM(F167:F168)</f>
        <v>-5689095.2599999998</v>
      </c>
    </row>
    <row r="167" spans="1:6" x14ac:dyDescent="0.3">
      <c r="A167" s="134"/>
      <c r="B167" s="17" t="s">
        <v>59</v>
      </c>
      <c r="C167" s="80" t="s">
        <v>185</v>
      </c>
      <c r="D167" s="29">
        <v>3</v>
      </c>
      <c r="E167" s="20">
        <v>-223754.12000000002</v>
      </c>
      <c r="F167" s="20">
        <v>2890.18</v>
      </c>
    </row>
    <row r="168" spans="1:6" x14ac:dyDescent="0.3">
      <c r="A168" s="134"/>
      <c r="B168" s="17" t="s">
        <v>61</v>
      </c>
      <c r="C168" s="80" t="s">
        <v>186</v>
      </c>
      <c r="D168" s="29" t="s">
        <v>300</v>
      </c>
      <c r="E168" s="20">
        <v>-6232435.0700000003</v>
      </c>
      <c r="F168" s="20">
        <f>-8446407.93+2754422.49</f>
        <v>-5691985.4399999995</v>
      </c>
    </row>
    <row r="169" spans="1:6" x14ac:dyDescent="0.3">
      <c r="A169" s="26" t="s">
        <v>187</v>
      </c>
      <c r="B169" s="79" t="s">
        <v>188</v>
      </c>
      <c r="C169" s="15"/>
      <c r="D169" s="29" t="s">
        <v>301</v>
      </c>
      <c r="E169" s="21">
        <v>-3958668.4169999999</v>
      </c>
      <c r="F169" s="21">
        <v>-4042216.26</v>
      </c>
    </row>
    <row r="170" spans="1:6" x14ac:dyDescent="0.3">
      <c r="A170" s="26" t="s">
        <v>190</v>
      </c>
      <c r="B170" s="79" t="s">
        <v>191</v>
      </c>
      <c r="C170" s="15"/>
      <c r="D170" s="29" t="s">
        <v>298</v>
      </c>
      <c r="E170" s="21">
        <v>101558.02</v>
      </c>
      <c r="F170" s="21">
        <v>94733.98</v>
      </c>
    </row>
    <row r="171" spans="1:6" x14ac:dyDescent="0.3">
      <c r="A171" s="26" t="s">
        <v>192</v>
      </c>
      <c r="B171" s="79" t="s">
        <v>193</v>
      </c>
      <c r="C171" s="15"/>
      <c r="D171" s="29"/>
      <c r="E171" s="21">
        <v>0</v>
      </c>
      <c r="F171" s="21">
        <v>0</v>
      </c>
    </row>
    <row r="172" spans="1:6" x14ac:dyDescent="0.3">
      <c r="A172" s="26" t="s">
        <v>194</v>
      </c>
      <c r="B172" s="79" t="s">
        <v>195</v>
      </c>
      <c r="C172" s="15"/>
      <c r="D172" s="29"/>
      <c r="E172" s="21">
        <f>SUM(E173:E174)</f>
        <v>18500</v>
      </c>
      <c r="F172" s="21">
        <f>SUM(F173:F174)</f>
        <v>3951.38</v>
      </c>
    </row>
    <row r="173" spans="1:6" x14ac:dyDescent="0.3">
      <c r="A173" s="134"/>
      <c r="B173" s="17" t="s">
        <v>59</v>
      </c>
      <c r="C173" s="80" t="s">
        <v>196</v>
      </c>
      <c r="D173" s="29"/>
      <c r="E173" s="20">
        <v>0</v>
      </c>
      <c r="F173" s="20">
        <v>0</v>
      </c>
    </row>
    <row r="174" spans="1:6" x14ac:dyDescent="0.3">
      <c r="A174" s="134"/>
      <c r="B174" s="17" t="s">
        <v>61</v>
      </c>
      <c r="C174" s="80" t="s">
        <v>197</v>
      </c>
      <c r="D174" s="29"/>
      <c r="E174" s="20">
        <v>18500</v>
      </c>
      <c r="F174" s="20">
        <v>3951.38</v>
      </c>
    </row>
    <row r="175" spans="1:6" x14ac:dyDescent="0.3">
      <c r="A175" s="26" t="s">
        <v>198</v>
      </c>
      <c r="B175" s="79" t="s">
        <v>302</v>
      </c>
      <c r="C175" s="80"/>
      <c r="D175" s="29"/>
      <c r="E175" s="21">
        <f>SUM(E176:E177)</f>
        <v>0</v>
      </c>
      <c r="F175" s="21">
        <f>SUM(F176:F177)</f>
        <v>0</v>
      </c>
    </row>
    <row r="176" spans="1:6" x14ac:dyDescent="0.3">
      <c r="A176" s="26"/>
      <c r="B176" s="17" t="s">
        <v>59</v>
      </c>
      <c r="C176" s="80" t="s">
        <v>303</v>
      </c>
      <c r="D176" s="29"/>
      <c r="E176" s="20">
        <v>0</v>
      </c>
      <c r="F176" s="20">
        <v>0</v>
      </c>
    </row>
    <row r="177" spans="1:6" x14ac:dyDescent="0.3">
      <c r="A177" s="26"/>
      <c r="B177" s="17" t="s">
        <v>61</v>
      </c>
      <c r="C177" s="80" t="s">
        <v>304</v>
      </c>
      <c r="D177" s="29"/>
      <c r="E177" s="20">
        <v>0</v>
      </c>
      <c r="F177" s="20">
        <v>0</v>
      </c>
    </row>
    <row r="178" spans="1:6" x14ac:dyDescent="0.3">
      <c r="A178" s="26" t="s">
        <v>201</v>
      </c>
      <c r="B178" s="79" t="s">
        <v>199</v>
      </c>
      <c r="C178" s="80"/>
      <c r="D178" s="29"/>
      <c r="E178" s="21">
        <v>0</v>
      </c>
      <c r="F178" s="21">
        <v>0</v>
      </c>
    </row>
    <row r="179" spans="1:6" x14ac:dyDescent="0.3">
      <c r="A179" s="83" t="s">
        <v>204</v>
      </c>
      <c r="B179" s="84" t="s">
        <v>202</v>
      </c>
      <c r="C179" s="85"/>
      <c r="D179" s="29"/>
      <c r="E179" s="21">
        <v>-28108.46999999999</v>
      </c>
      <c r="F179" s="21">
        <v>-52382.44</v>
      </c>
    </row>
    <row r="180" spans="1:6" x14ac:dyDescent="0.3">
      <c r="A180" s="86" t="s">
        <v>305</v>
      </c>
      <c r="B180" s="87"/>
      <c r="C180" s="88"/>
      <c r="D180" s="166"/>
      <c r="E180" s="12">
        <f>+E172+E171+E170+E169+E166+E162+E159+E154+E153+E152+E149+E175+E178+E179</f>
        <v>864790.77299998584</v>
      </c>
      <c r="F180" s="12">
        <f>+F172+F171+F170+F169+F166+F162+F159+F154+F153+F152+F149+F175+F178+F179</f>
        <v>210986.6300000003</v>
      </c>
    </row>
    <row r="181" spans="1:6" x14ac:dyDescent="0.3">
      <c r="A181" s="78" t="s">
        <v>213</v>
      </c>
      <c r="B181" s="89" t="s">
        <v>205</v>
      </c>
      <c r="C181" s="90"/>
      <c r="D181" s="167"/>
      <c r="E181" s="16">
        <f>+E182+E185+E188</f>
        <v>332682.02</v>
      </c>
      <c r="F181" s="16">
        <f>+F182+F185+F188</f>
        <v>44205.85</v>
      </c>
    </row>
    <row r="182" spans="1:6" x14ac:dyDescent="0.3">
      <c r="A182" s="134"/>
      <c r="B182" s="37" t="s">
        <v>59</v>
      </c>
      <c r="C182" s="80" t="s">
        <v>206</v>
      </c>
      <c r="D182" s="81"/>
      <c r="E182" s="20">
        <v>0</v>
      </c>
      <c r="F182" s="20">
        <v>0</v>
      </c>
    </row>
    <row r="183" spans="1:6" hidden="1" x14ac:dyDescent="0.3">
      <c r="A183" s="137"/>
      <c r="B183" s="168"/>
      <c r="C183" s="169" t="s">
        <v>207</v>
      </c>
      <c r="D183" s="170"/>
      <c r="E183" s="20">
        <v>0</v>
      </c>
      <c r="F183" s="20">
        <v>0</v>
      </c>
    </row>
    <row r="184" spans="1:6" hidden="1" x14ac:dyDescent="0.3">
      <c r="A184" s="137"/>
      <c r="B184" s="168"/>
      <c r="C184" s="169" t="s">
        <v>208</v>
      </c>
      <c r="D184" s="170"/>
      <c r="E184" s="20">
        <v>0</v>
      </c>
      <c r="F184" s="20">
        <v>0</v>
      </c>
    </row>
    <row r="185" spans="1:6" x14ac:dyDescent="0.3">
      <c r="A185" s="171"/>
      <c r="B185" s="37" t="s">
        <v>61</v>
      </c>
      <c r="C185" s="80" t="s">
        <v>209</v>
      </c>
      <c r="D185" s="81"/>
      <c r="E185" s="172">
        <v>332682.02</v>
      </c>
      <c r="F185" s="172">
        <v>44205.85</v>
      </c>
    </row>
    <row r="186" spans="1:6" hidden="1" x14ac:dyDescent="0.3">
      <c r="A186" s="137"/>
      <c r="B186" s="168"/>
      <c r="C186" s="169" t="s">
        <v>210</v>
      </c>
      <c r="D186" s="170"/>
      <c r="E186" s="140">
        <v>0</v>
      </c>
      <c r="F186" s="140">
        <v>0</v>
      </c>
    </row>
    <row r="187" spans="1:6" hidden="1" x14ac:dyDescent="0.3">
      <c r="A187" s="137"/>
      <c r="B187" s="168"/>
      <c r="C187" s="169" t="s">
        <v>211</v>
      </c>
      <c r="D187" s="170"/>
      <c r="E187" s="140">
        <v>49808.105000000003</v>
      </c>
      <c r="F187" s="140">
        <v>49808.105000000003</v>
      </c>
    </row>
    <row r="188" spans="1:6" x14ac:dyDescent="0.3">
      <c r="A188" s="173"/>
      <c r="B188" s="37" t="s">
        <v>168</v>
      </c>
      <c r="C188" s="80" t="s">
        <v>212</v>
      </c>
      <c r="D188" s="81"/>
      <c r="E188" s="20">
        <v>0</v>
      </c>
      <c r="F188" s="20">
        <v>0</v>
      </c>
    </row>
    <row r="189" spans="1:6" x14ac:dyDescent="0.3">
      <c r="A189" s="26" t="s">
        <v>218</v>
      </c>
      <c r="B189" s="79" t="s">
        <v>214</v>
      </c>
      <c r="C189" s="15"/>
      <c r="D189" s="132"/>
      <c r="E189" s="21">
        <v>-363921.16000000003</v>
      </c>
      <c r="F189" s="21">
        <f>SUM(F190:F192)</f>
        <v>-402139.01</v>
      </c>
    </row>
    <row r="190" spans="1:6" hidden="1" x14ac:dyDescent="0.3">
      <c r="A190" s="137"/>
      <c r="B190" s="142" t="s">
        <v>59</v>
      </c>
      <c r="C190" s="169" t="s">
        <v>215</v>
      </c>
      <c r="D190" s="81"/>
      <c r="E190" s="140"/>
      <c r="F190" s="140">
        <v>-5498.44</v>
      </c>
    </row>
    <row r="191" spans="1:6" hidden="1" x14ac:dyDescent="0.3">
      <c r="A191" s="137"/>
      <c r="B191" s="142" t="s">
        <v>61</v>
      </c>
      <c r="C191" s="169" t="s">
        <v>216</v>
      </c>
      <c r="D191" s="81"/>
      <c r="E191" s="140"/>
      <c r="F191" s="140">
        <v>-396640.57</v>
      </c>
    </row>
    <row r="192" spans="1:6" ht="0.75" customHeight="1" x14ac:dyDescent="0.3">
      <c r="A192" s="137"/>
      <c r="B192" s="142" t="s">
        <v>168</v>
      </c>
      <c r="C192" s="169" t="s">
        <v>217</v>
      </c>
      <c r="D192" s="81"/>
      <c r="E192" s="140">
        <v>0</v>
      </c>
      <c r="F192" s="140">
        <v>0</v>
      </c>
    </row>
    <row r="193" spans="1:6" x14ac:dyDescent="0.3">
      <c r="A193" s="26" t="s">
        <v>222</v>
      </c>
      <c r="B193" s="79" t="s">
        <v>219</v>
      </c>
      <c r="C193" s="93"/>
      <c r="D193" s="174"/>
      <c r="E193" s="21">
        <f>SUM(E194:E195)</f>
        <v>0</v>
      </c>
      <c r="F193" s="21">
        <f>SUM(F194:F195)</f>
        <v>0</v>
      </c>
    </row>
    <row r="194" spans="1:6" x14ac:dyDescent="0.3">
      <c r="A194" s="134"/>
      <c r="B194" s="17" t="s">
        <v>59</v>
      </c>
      <c r="C194" s="80" t="s">
        <v>220</v>
      </c>
      <c r="D194" s="29">
        <v>3</v>
      </c>
      <c r="E194" s="20">
        <v>0</v>
      </c>
      <c r="F194" s="20">
        <v>0</v>
      </c>
    </row>
    <row r="195" spans="1:6" ht="12.75" customHeight="1" x14ac:dyDescent="0.3">
      <c r="A195" s="134"/>
      <c r="B195" s="17" t="s">
        <v>61</v>
      </c>
      <c r="C195" s="80" t="s">
        <v>221</v>
      </c>
      <c r="D195" s="81"/>
      <c r="E195" s="20">
        <v>0</v>
      </c>
      <c r="F195" s="20">
        <v>0</v>
      </c>
    </row>
    <row r="196" spans="1:6" x14ac:dyDescent="0.3">
      <c r="A196" s="26" t="s">
        <v>224</v>
      </c>
      <c r="B196" s="79" t="s">
        <v>223</v>
      </c>
      <c r="C196" s="92"/>
      <c r="D196" s="175"/>
      <c r="E196" s="21">
        <f>+E197+E198</f>
        <v>0</v>
      </c>
      <c r="F196" s="21">
        <f>+F197+F198</f>
        <v>0</v>
      </c>
    </row>
    <row r="197" spans="1:6" x14ac:dyDescent="0.3">
      <c r="A197" s="26"/>
      <c r="B197" s="17" t="s">
        <v>59</v>
      </c>
      <c r="C197" s="80" t="s">
        <v>306</v>
      </c>
      <c r="D197" s="170"/>
      <c r="E197" s="20">
        <v>0</v>
      </c>
      <c r="F197" s="20">
        <v>0</v>
      </c>
    </row>
    <row r="198" spans="1:6" x14ac:dyDescent="0.3">
      <c r="A198" s="26"/>
      <c r="B198" s="17" t="s">
        <v>61</v>
      </c>
      <c r="C198" s="80" t="s">
        <v>307</v>
      </c>
      <c r="D198" s="170"/>
      <c r="E198" s="20">
        <v>0</v>
      </c>
      <c r="F198" s="20">
        <v>0</v>
      </c>
    </row>
    <row r="199" spans="1:6" x14ac:dyDescent="0.3">
      <c r="A199" s="26" t="s">
        <v>228</v>
      </c>
      <c r="B199" s="79" t="s">
        <v>225</v>
      </c>
      <c r="C199" s="92"/>
      <c r="D199" s="175"/>
      <c r="E199" s="21">
        <f>SUM(E200:E201)</f>
        <v>-91.52</v>
      </c>
      <c r="F199" s="21">
        <f>SUM(F200:F201)</f>
        <v>20.2</v>
      </c>
    </row>
    <row r="200" spans="1:6" x14ac:dyDescent="0.3">
      <c r="A200" s="134"/>
      <c r="B200" s="17" t="s">
        <v>59</v>
      </c>
      <c r="C200" s="80" t="s">
        <v>226</v>
      </c>
      <c r="D200" s="81"/>
      <c r="E200" s="20">
        <v>0</v>
      </c>
      <c r="F200" s="20">
        <v>0</v>
      </c>
    </row>
    <row r="201" spans="1:6" x14ac:dyDescent="0.3">
      <c r="A201" s="134"/>
      <c r="B201" s="17" t="s">
        <v>61</v>
      </c>
      <c r="C201" s="80" t="s">
        <v>197</v>
      </c>
      <c r="D201" s="81"/>
      <c r="E201" s="20">
        <v>-91.52</v>
      </c>
      <c r="F201" s="20">
        <v>20.2</v>
      </c>
    </row>
    <row r="202" spans="1:6" x14ac:dyDescent="0.3">
      <c r="A202" s="26" t="s">
        <v>231</v>
      </c>
      <c r="B202" s="79" t="s">
        <v>233</v>
      </c>
      <c r="C202" s="92"/>
      <c r="D202" s="81"/>
      <c r="E202" s="21">
        <f>+E203+E204+E205</f>
        <v>0</v>
      </c>
      <c r="F202" s="21">
        <f>+F203+F204+F205</f>
        <v>0</v>
      </c>
    </row>
    <row r="203" spans="1:6" x14ac:dyDescent="0.3">
      <c r="A203" s="134"/>
      <c r="B203" s="17" t="s">
        <v>59</v>
      </c>
      <c r="C203" s="80" t="s">
        <v>234</v>
      </c>
      <c r="D203" s="81"/>
      <c r="E203" s="20">
        <v>0</v>
      </c>
      <c r="F203" s="20">
        <v>0</v>
      </c>
    </row>
    <row r="204" spans="1:6" x14ac:dyDescent="0.3">
      <c r="A204" s="134"/>
      <c r="B204" s="17" t="s">
        <v>61</v>
      </c>
      <c r="C204" s="80" t="s">
        <v>308</v>
      </c>
      <c r="D204" s="81"/>
      <c r="E204" s="20">
        <v>0</v>
      </c>
      <c r="F204" s="20">
        <v>0</v>
      </c>
    </row>
    <row r="205" spans="1:6" x14ac:dyDescent="0.3">
      <c r="A205" s="176"/>
      <c r="B205" s="17" t="s">
        <v>168</v>
      </c>
      <c r="C205" s="80" t="s">
        <v>236</v>
      </c>
      <c r="D205" s="94"/>
      <c r="E205" s="20">
        <v>0</v>
      </c>
      <c r="F205" s="20">
        <v>0</v>
      </c>
    </row>
    <row r="206" spans="1:6" x14ac:dyDescent="0.3">
      <c r="A206" s="95" t="s">
        <v>309</v>
      </c>
      <c r="B206" s="96"/>
      <c r="C206" s="97"/>
      <c r="D206" s="177"/>
      <c r="E206" s="12">
        <f>+E181+E189+E193+E196+E199+E202</f>
        <v>-31330.660000000014</v>
      </c>
      <c r="F206" s="12">
        <f>+F181+F189+F193+F196+F199+F202</f>
        <v>-357912.96</v>
      </c>
    </row>
    <row r="207" spans="1:6" ht="11.25" customHeight="1" x14ac:dyDescent="0.3">
      <c r="A207" s="178" t="s">
        <v>238</v>
      </c>
      <c r="B207" s="179" t="s">
        <v>310</v>
      </c>
      <c r="C207" s="180"/>
      <c r="D207" s="181"/>
      <c r="E207" s="16">
        <v>0</v>
      </c>
      <c r="F207" s="16">
        <v>0</v>
      </c>
    </row>
    <row r="208" spans="1:6" ht="23.25" customHeight="1" x14ac:dyDescent="0.3">
      <c r="A208" s="182" t="s">
        <v>311</v>
      </c>
      <c r="B208" s="183" t="s">
        <v>312</v>
      </c>
      <c r="C208" s="184"/>
      <c r="D208" s="185"/>
      <c r="E208" s="21">
        <v>0</v>
      </c>
      <c r="F208" s="21">
        <v>0</v>
      </c>
    </row>
    <row r="209" spans="1:6" x14ac:dyDescent="0.3">
      <c r="A209" s="51" t="s">
        <v>313</v>
      </c>
      <c r="B209" s="186" t="s">
        <v>314</v>
      </c>
      <c r="C209" s="187"/>
      <c r="D209" s="185"/>
      <c r="E209" s="57">
        <v>0</v>
      </c>
      <c r="F209" s="57">
        <v>0</v>
      </c>
    </row>
    <row r="210" spans="1:6" x14ac:dyDescent="0.3">
      <c r="A210" s="98" t="s">
        <v>315</v>
      </c>
      <c r="B210" s="99"/>
      <c r="C210" s="100"/>
      <c r="D210" s="177"/>
      <c r="E210" s="12">
        <f>+E180+E206+E207+E208+E209</f>
        <v>833460.11299998581</v>
      </c>
      <c r="F210" s="12">
        <f>+F180+F206+F207+F208+F209</f>
        <v>-146926.32999999973</v>
      </c>
    </row>
    <row r="211" spans="1:6" x14ac:dyDescent="0.3">
      <c r="A211" s="101" t="s">
        <v>316</v>
      </c>
      <c r="B211" s="102" t="s">
        <v>229</v>
      </c>
      <c r="C211" s="65"/>
      <c r="D211" s="29" t="s">
        <v>261</v>
      </c>
      <c r="E211" s="12">
        <v>-684370.93</v>
      </c>
      <c r="F211" s="12">
        <v>-467807.28</v>
      </c>
    </row>
    <row r="212" spans="1:6" ht="24.75" customHeight="1" x14ac:dyDescent="0.3">
      <c r="A212" s="127" t="s">
        <v>317</v>
      </c>
      <c r="B212" s="125"/>
      <c r="C212" s="126"/>
      <c r="D212" s="188"/>
      <c r="E212" s="12">
        <f>+E210+E211</f>
        <v>149089.18299998576</v>
      </c>
      <c r="F212" s="12">
        <f>+F210+F211</f>
        <v>-614733.60999999975</v>
      </c>
    </row>
    <row r="213" spans="1:6" x14ac:dyDescent="0.3">
      <c r="A213" s="105" t="s">
        <v>230</v>
      </c>
      <c r="B213" s="100"/>
      <c r="C213" s="99"/>
      <c r="D213" s="106"/>
      <c r="E213" s="12">
        <v>0</v>
      </c>
      <c r="F213" s="12">
        <v>0</v>
      </c>
    </row>
    <row r="214" spans="1:6" ht="12" customHeight="1" x14ac:dyDescent="0.3">
      <c r="A214" s="101" t="s">
        <v>318</v>
      </c>
      <c r="B214" s="125" t="s">
        <v>232</v>
      </c>
      <c r="C214" s="126"/>
      <c r="D214" s="107"/>
      <c r="E214" s="12">
        <v>0</v>
      </c>
      <c r="F214" s="12">
        <v>0</v>
      </c>
    </row>
    <row r="215" spans="1:6" x14ac:dyDescent="0.3">
      <c r="A215" s="108" t="s">
        <v>319</v>
      </c>
      <c r="B215" s="109"/>
      <c r="C215" s="110"/>
      <c r="D215" s="111"/>
      <c r="E215" s="12">
        <f>+E214+E212+E213</f>
        <v>149089.18299998576</v>
      </c>
      <c r="F215" s="12">
        <f>+F214+F212+F213</f>
        <v>-614733.60999999975</v>
      </c>
    </row>
    <row r="216" spans="1:6" x14ac:dyDescent="0.3">
      <c r="A216" s="70" t="s">
        <v>320</v>
      </c>
      <c r="B216" s="71"/>
      <c r="C216" s="189"/>
      <c r="D216" s="190"/>
      <c r="E216" s="191">
        <f>+E215-E217</f>
        <v>150198.22139998575</v>
      </c>
      <c r="F216" s="191">
        <f>+F215-F217</f>
        <v>-613004.48999999976</v>
      </c>
    </row>
    <row r="217" spans="1:6" x14ac:dyDescent="0.3">
      <c r="A217" s="192" t="s">
        <v>321</v>
      </c>
      <c r="B217" s="193"/>
      <c r="C217" s="194"/>
      <c r="D217" s="195"/>
      <c r="E217" s="196">
        <v>-1109.0383999999999</v>
      </c>
      <c r="F217" s="196">
        <v>-1729.12</v>
      </c>
    </row>
    <row r="218" spans="1:6" x14ac:dyDescent="0.3">
      <c r="C218" s="112"/>
      <c r="D218" s="197"/>
      <c r="E218" s="45"/>
      <c r="F218" s="45"/>
    </row>
    <row r="219" spans="1:6" x14ac:dyDescent="0.3">
      <c r="C219" s="112"/>
      <c r="D219" s="197"/>
      <c r="E219" s="45"/>
      <c r="F219" s="45"/>
    </row>
    <row r="220" spans="1:6" x14ac:dyDescent="0.3">
      <c r="C220" s="112"/>
      <c r="D220" s="197"/>
      <c r="E220" s="45"/>
      <c r="F220" s="45"/>
    </row>
    <row r="221" spans="1:6" x14ac:dyDescent="0.3">
      <c r="C221" s="112"/>
      <c r="D221" s="197"/>
    </row>
    <row r="222" spans="1:6" x14ac:dyDescent="0.3">
      <c r="C222" s="112"/>
      <c r="D222" s="197"/>
    </row>
    <row r="223" spans="1:6" x14ac:dyDescent="0.3">
      <c r="C223" s="112"/>
      <c r="D223" s="197"/>
    </row>
    <row r="224" spans="1:6" x14ac:dyDescent="0.3">
      <c r="C224" s="112"/>
      <c r="D224" s="197"/>
    </row>
    <row r="225" spans="3:4" x14ac:dyDescent="0.3">
      <c r="C225" s="112"/>
      <c r="D225" s="197"/>
    </row>
    <row r="226" spans="3:4" x14ac:dyDescent="0.3">
      <c r="C226" s="112"/>
      <c r="D226" s="197"/>
    </row>
    <row r="227" spans="3:4" x14ac:dyDescent="0.3">
      <c r="C227" s="112"/>
      <c r="D227" s="197"/>
    </row>
    <row r="228" spans="3:4" x14ac:dyDescent="0.3">
      <c r="C228" s="112"/>
      <c r="D228" s="197"/>
    </row>
    <row r="229" spans="3:4" x14ac:dyDescent="0.3">
      <c r="C229" s="112"/>
      <c r="D229" s="197"/>
    </row>
    <row r="230" spans="3:4" x14ac:dyDescent="0.3">
      <c r="C230" s="112"/>
      <c r="D230" s="197"/>
    </row>
    <row r="231" spans="3:4" x14ac:dyDescent="0.3">
      <c r="C231" s="112"/>
      <c r="D231" s="197"/>
    </row>
    <row r="232" spans="3:4" x14ac:dyDescent="0.3">
      <c r="C232" s="112"/>
      <c r="D232" s="197"/>
    </row>
    <row r="233" spans="3:4" x14ac:dyDescent="0.3">
      <c r="C233" s="112"/>
      <c r="D233" s="197"/>
    </row>
    <row r="234" spans="3:4" x14ac:dyDescent="0.3">
      <c r="C234" s="112"/>
      <c r="D234" s="197"/>
    </row>
    <row r="235" spans="3:4" x14ac:dyDescent="0.3">
      <c r="C235" s="112"/>
      <c r="D235" s="197"/>
    </row>
    <row r="236" spans="3:4" x14ac:dyDescent="0.3">
      <c r="C236" s="112"/>
      <c r="D236" s="197"/>
    </row>
    <row r="237" spans="3:4" x14ac:dyDescent="0.3">
      <c r="C237" s="112"/>
      <c r="D237" s="197"/>
    </row>
    <row r="238" spans="3:4" x14ac:dyDescent="0.3">
      <c r="C238" s="112"/>
      <c r="D238" s="197"/>
    </row>
    <row r="239" spans="3:4" x14ac:dyDescent="0.3">
      <c r="C239" s="112"/>
      <c r="D239" s="197"/>
    </row>
    <row r="240" spans="3:4" x14ac:dyDescent="0.3">
      <c r="C240" s="112"/>
      <c r="D240" s="197"/>
    </row>
    <row r="241" spans="3:4" x14ac:dyDescent="0.3">
      <c r="C241" s="112"/>
      <c r="D241" s="197"/>
    </row>
    <row r="242" spans="3:4" x14ac:dyDescent="0.3">
      <c r="C242" s="112"/>
      <c r="D242" s="197"/>
    </row>
    <row r="243" spans="3:4" x14ac:dyDescent="0.3">
      <c r="C243" s="112"/>
      <c r="D243" s="197"/>
    </row>
    <row r="244" spans="3:4" x14ac:dyDescent="0.3">
      <c r="C244" s="112"/>
      <c r="D244" s="197"/>
    </row>
    <row r="245" spans="3:4" x14ac:dyDescent="0.3">
      <c r="C245" s="112"/>
      <c r="D245" s="197"/>
    </row>
    <row r="246" spans="3:4" x14ac:dyDescent="0.3">
      <c r="C246" s="112"/>
      <c r="D246" s="197"/>
    </row>
    <row r="247" spans="3:4" x14ac:dyDescent="0.3">
      <c r="C247" s="112"/>
      <c r="D247" s="197"/>
    </row>
    <row r="248" spans="3:4" x14ac:dyDescent="0.3">
      <c r="C248" s="112"/>
      <c r="D248" s="197"/>
    </row>
    <row r="249" spans="3:4" x14ac:dyDescent="0.3">
      <c r="C249" s="112"/>
      <c r="D249" s="197"/>
    </row>
    <row r="250" spans="3:4" x14ac:dyDescent="0.3">
      <c r="C250" s="112"/>
      <c r="D250" s="197"/>
    </row>
    <row r="251" spans="3:4" x14ac:dyDescent="0.3">
      <c r="C251" s="112"/>
      <c r="D251" s="197"/>
    </row>
    <row r="252" spans="3:4" x14ac:dyDescent="0.3">
      <c r="C252" s="112"/>
      <c r="D252" s="197"/>
    </row>
  </sheetData>
  <mergeCells count="13">
    <mergeCell ref="B214:C214"/>
    <mergeCell ref="A144:F144"/>
    <mergeCell ref="D146:D147"/>
    <mergeCell ref="B207:C207"/>
    <mergeCell ref="B208:C208"/>
    <mergeCell ref="B209:C209"/>
    <mergeCell ref="A212:C212"/>
    <mergeCell ref="A1:F1"/>
    <mergeCell ref="A2:F2"/>
    <mergeCell ref="A69:F69"/>
    <mergeCell ref="A70:F70"/>
    <mergeCell ref="A142:F142"/>
    <mergeCell ref="A143:F143"/>
  </mergeCells>
  <pageMargins left="0.74803149606299213" right="0.47244094488188981" top="0.59055118110236227" bottom="0.31496062992125984" header="0.31496062992125984" footer="0.19685039370078741"/>
  <pageSetup paperSize="9" scale="80" orientation="portrait" r:id="rId1"/>
  <headerFooter>
    <oddFooter>&amp;L&amp;"Times New Roman,Normal"Información expresada en euros&amp;C&amp;"Times New Roman,Normal"&amp;P</oddFooter>
  </headerFooter>
  <rowBreaks count="2" manualBreakCount="2">
    <brk id="68" max="16383" man="1"/>
    <brk id="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2"/>
  <dimension ref="A1:J255"/>
  <sheetViews>
    <sheetView topLeftCell="A196" zoomScale="115" zoomScaleNormal="115" zoomScaleSheetLayoutView="70" workbookViewId="0">
      <selection activeCell="F177" sqref="F177"/>
    </sheetView>
  </sheetViews>
  <sheetFormatPr baseColWidth="10" defaultColWidth="10.3046875" defaultRowHeight="11.6" x14ac:dyDescent="0.3"/>
  <cols>
    <col min="1" max="1" width="4.84375" style="1" customWidth="1"/>
    <col min="2" max="2" width="4.84375" style="2" customWidth="1"/>
    <col min="3" max="3" width="59.69140625" style="4" customWidth="1"/>
    <col min="4" max="4" width="11.69140625" style="4" customWidth="1"/>
    <col min="5" max="6" width="13.69140625" style="66" customWidth="1"/>
    <col min="7" max="8" width="10.3046875" style="4" customWidth="1"/>
    <col min="9" max="10" width="10.3046875" style="4" hidden="1" customWidth="1"/>
    <col min="11" max="16384" width="10.3046875" style="4"/>
  </cols>
  <sheetData>
    <row r="1" spans="1:6" ht="18" customHeight="1" x14ac:dyDescent="0.35">
      <c r="A1" s="121" t="s">
        <v>242</v>
      </c>
      <c r="B1" s="121"/>
      <c r="C1" s="121"/>
      <c r="D1" s="121"/>
      <c r="E1" s="121"/>
      <c r="F1" s="121"/>
    </row>
    <row r="2" spans="1:6" ht="18" customHeight="1" x14ac:dyDescent="0.35">
      <c r="A2" s="122" t="s">
        <v>246</v>
      </c>
      <c r="B2" s="122"/>
      <c r="C2" s="122"/>
      <c r="D2" s="122"/>
      <c r="E2" s="122"/>
      <c r="F2" s="122"/>
    </row>
    <row r="3" spans="1:6" ht="17.600000000000001" x14ac:dyDescent="0.4">
      <c r="C3" s="6"/>
      <c r="D3" s="6"/>
      <c r="E3" s="6"/>
      <c r="F3" s="7"/>
    </row>
    <row r="4" spans="1:6" ht="23.15" x14ac:dyDescent="0.3">
      <c r="A4" s="8" t="s">
        <v>0</v>
      </c>
      <c r="B4" s="9"/>
      <c r="C4" s="10"/>
      <c r="D4" s="118" t="s">
        <v>1</v>
      </c>
      <c r="E4" s="11">
        <v>2018</v>
      </c>
      <c r="F4" s="11">
        <v>2017</v>
      </c>
    </row>
    <row r="5" spans="1:6" x14ac:dyDescent="0.3">
      <c r="A5" s="8" t="s">
        <v>2</v>
      </c>
      <c r="B5" s="9"/>
      <c r="C5" s="10"/>
      <c r="D5" s="10"/>
      <c r="E5" s="12">
        <f>+E6+E14+E18+E21+E28+E35+E36</f>
        <v>35340716.699999996</v>
      </c>
      <c r="F5" s="12">
        <f>+F6+F14+F18+F21+F28+F35+F36</f>
        <v>36878608.54999999</v>
      </c>
    </row>
    <row r="6" spans="1:6" x14ac:dyDescent="0.3">
      <c r="A6" s="13" t="s">
        <v>3</v>
      </c>
      <c r="B6" s="14" t="s">
        <v>4</v>
      </c>
      <c r="C6" s="15"/>
      <c r="D6" s="15"/>
      <c r="E6" s="16">
        <f>SUM(E7:E13)</f>
        <v>14352665.17</v>
      </c>
      <c r="F6" s="16">
        <f>SUM(F7:F13)</f>
        <v>16438460.459999997</v>
      </c>
    </row>
    <row r="7" spans="1:6" x14ac:dyDescent="0.3">
      <c r="A7" s="113"/>
      <c r="B7" s="17" t="s">
        <v>5</v>
      </c>
      <c r="C7" s="18" t="s">
        <v>6</v>
      </c>
      <c r="D7" s="19" t="s">
        <v>7</v>
      </c>
      <c r="E7" s="20">
        <v>0</v>
      </c>
      <c r="F7" s="20">
        <v>212417.7</v>
      </c>
    </row>
    <row r="8" spans="1:6" x14ac:dyDescent="0.3">
      <c r="A8" s="113"/>
      <c r="B8" s="17" t="s">
        <v>8</v>
      </c>
      <c r="C8" s="18" t="s">
        <v>9</v>
      </c>
      <c r="D8" s="19" t="s">
        <v>7</v>
      </c>
      <c r="E8" s="120">
        <v>0</v>
      </c>
      <c r="F8" s="20">
        <f>9908-9908</f>
        <v>0</v>
      </c>
    </row>
    <row r="9" spans="1:6" x14ac:dyDescent="0.3">
      <c r="A9" s="113"/>
      <c r="B9" s="17" t="s">
        <v>10</v>
      </c>
      <c r="C9" s="18" t="s">
        <v>11</v>
      </c>
      <c r="D9" s="19" t="s">
        <v>7</v>
      </c>
      <c r="E9" s="20">
        <v>0</v>
      </c>
      <c r="F9" s="20">
        <v>0</v>
      </c>
    </row>
    <row r="10" spans="1:6" x14ac:dyDescent="0.3">
      <c r="A10" s="113"/>
      <c r="B10" s="17" t="s">
        <v>12</v>
      </c>
      <c r="C10" s="18" t="s">
        <v>13</v>
      </c>
      <c r="D10" s="19" t="s">
        <v>7</v>
      </c>
      <c r="E10" s="20">
        <v>13938359.1</v>
      </c>
      <c r="F10" s="20">
        <v>15929553.279999999</v>
      </c>
    </row>
    <row r="11" spans="1:6" x14ac:dyDescent="0.3">
      <c r="A11" s="113"/>
      <c r="B11" s="17" t="s">
        <v>14</v>
      </c>
      <c r="C11" s="18" t="s">
        <v>15</v>
      </c>
      <c r="D11" s="19" t="s">
        <v>7</v>
      </c>
      <c r="E11" s="20">
        <v>414306.07</v>
      </c>
      <c r="F11" s="20">
        <v>52283.199999999997</v>
      </c>
    </row>
    <row r="12" spans="1:6" x14ac:dyDescent="0.3">
      <c r="A12" s="113"/>
      <c r="B12" s="17" t="s">
        <v>16</v>
      </c>
      <c r="C12" s="18" t="s">
        <v>17</v>
      </c>
      <c r="D12" s="19" t="s">
        <v>7</v>
      </c>
      <c r="E12" s="20">
        <v>0</v>
      </c>
      <c r="F12" s="20">
        <v>0</v>
      </c>
    </row>
    <row r="13" spans="1:6" x14ac:dyDescent="0.3">
      <c r="A13" s="113"/>
      <c r="B13" s="17" t="s">
        <v>18</v>
      </c>
      <c r="C13" s="18" t="s">
        <v>19</v>
      </c>
      <c r="D13" s="19" t="s">
        <v>7</v>
      </c>
      <c r="E13" s="20">
        <v>0</v>
      </c>
      <c r="F13" s="20">
        <v>244206.28</v>
      </c>
    </row>
    <row r="14" spans="1:6" x14ac:dyDescent="0.3">
      <c r="A14" s="13" t="s">
        <v>20</v>
      </c>
      <c r="B14" s="14" t="s">
        <v>21</v>
      </c>
      <c r="C14" s="15"/>
      <c r="D14" s="15"/>
      <c r="E14" s="21">
        <f>SUM(E15:E17)</f>
        <v>12846652.789999999</v>
      </c>
      <c r="F14" s="21">
        <f>SUM(F15:F17)</f>
        <v>13312022.800000001</v>
      </c>
    </row>
    <row r="15" spans="1:6" x14ac:dyDescent="0.3">
      <c r="A15" s="51"/>
      <c r="B15" s="22" t="s">
        <v>5</v>
      </c>
      <c r="C15" s="23" t="s">
        <v>22</v>
      </c>
      <c r="D15" s="24" t="s">
        <v>23</v>
      </c>
      <c r="E15" s="20">
        <v>1227563.28</v>
      </c>
      <c r="F15" s="20">
        <v>1257346.72</v>
      </c>
    </row>
    <row r="16" spans="1:6" x14ac:dyDescent="0.3">
      <c r="A16" s="51"/>
      <c r="B16" s="22" t="s">
        <v>8</v>
      </c>
      <c r="C16" s="23" t="s">
        <v>24</v>
      </c>
      <c r="D16" s="24" t="s">
        <v>23</v>
      </c>
      <c r="E16" s="20">
        <v>11579995.27</v>
      </c>
      <c r="F16" s="20">
        <v>12052267.310000001</v>
      </c>
    </row>
    <row r="17" spans="1:6" x14ac:dyDescent="0.3">
      <c r="A17" s="51"/>
      <c r="B17" s="22" t="s">
        <v>10</v>
      </c>
      <c r="C17" s="18" t="s">
        <v>25</v>
      </c>
      <c r="D17" s="24" t="s">
        <v>23</v>
      </c>
      <c r="E17" s="20">
        <v>39094.239999999998</v>
      </c>
      <c r="F17" s="20">
        <v>2408.77</v>
      </c>
    </row>
    <row r="18" spans="1:6" x14ac:dyDescent="0.3">
      <c r="A18" s="13" t="s">
        <v>26</v>
      </c>
      <c r="B18" s="14" t="s">
        <v>27</v>
      </c>
      <c r="C18" s="15"/>
      <c r="D18" s="15"/>
      <c r="E18" s="21">
        <f>SUM(E19:E20)</f>
        <v>0</v>
      </c>
      <c r="F18" s="21">
        <f>SUM(F19:F20)</f>
        <v>0</v>
      </c>
    </row>
    <row r="19" spans="1:6" x14ac:dyDescent="0.3">
      <c r="A19" s="51"/>
      <c r="B19" s="22" t="s">
        <v>5</v>
      </c>
      <c r="C19" s="23" t="s">
        <v>28</v>
      </c>
      <c r="D19" s="24" t="s">
        <v>29</v>
      </c>
      <c r="E19" s="20">
        <v>0</v>
      </c>
      <c r="F19" s="20">
        <v>0</v>
      </c>
    </row>
    <row r="20" spans="1:6" x14ac:dyDescent="0.3">
      <c r="A20" s="51"/>
      <c r="B20" s="22" t="s">
        <v>8</v>
      </c>
      <c r="C20" s="25" t="s">
        <v>30</v>
      </c>
      <c r="D20" s="24" t="s">
        <v>29</v>
      </c>
      <c r="E20" s="20">
        <v>0</v>
      </c>
      <c r="F20" s="20">
        <v>0</v>
      </c>
    </row>
    <row r="21" spans="1:6" x14ac:dyDescent="0.3">
      <c r="A21" s="26" t="s">
        <v>31</v>
      </c>
      <c r="B21" s="27" t="s">
        <v>32</v>
      </c>
      <c r="C21" s="15"/>
      <c r="D21" s="15"/>
      <c r="E21" s="21">
        <f>SUM(E22:E27)</f>
        <v>7236373.5099999998</v>
      </c>
      <c r="F21" s="21">
        <f>SUM(F22:F27)</f>
        <v>6252474.3399999999</v>
      </c>
    </row>
    <row r="22" spans="1:6" x14ac:dyDescent="0.3">
      <c r="A22" s="51"/>
      <c r="B22" s="17" t="s">
        <v>5</v>
      </c>
      <c r="C22" s="18" t="s">
        <v>33</v>
      </c>
      <c r="D22" s="19" t="s">
        <v>42</v>
      </c>
      <c r="E22" s="20">
        <v>808603.76</v>
      </c>
      <c r="F22" s="20">
        <f>345982.5+25000+550000+22000+30600-117978.74</f>
        <v>855603.76</v>
      </c>
    </row>
    <row r="23" spans="1:6" x14ac:dyDescent="0.3">
      <c r="A23" s="51"/>
      <c r="B23" s="17" t="s">
        <v>8</v>
      </c>
      <c r="C23" s="18" t="s">
        <v>35</v>
      </c>
      <c r="D23" s="19" t="s">
        <v>34</v>
      </c>
      <c r="E23" s="20">
        <v>6427769.75</v>
      </c>
      <c r="F23" s="20">
        <v>5396870.5800000001</v>
      </c>
    </row>
    <row r="24" spans="1:6" x14ac:dyDescent="0.3">
      <c r="A24" s="51"/>
      <c r="B24" s="17" t="s">
        <v>10</v>
      </c>
      <c r="C24" s="18" t="s">
        <v>36</v>
      </c>
      <c r="D24" s="19" t="s">
        <v>34</v>
      </c>
      <c r="E24" s="20">
        <v>0</v>
      </c>
      <c r="F24" s="20">
        <v>0</v>
      </c>
    </row>
    <row r="25" spans="1:6" x14ac:dyDescent="0.3">
      <c r="A25" s="51"/>
      <c r="B25" s="17" t="s">
        <v>12</v>
      </c>
      <c r="C25" s="18" t="s">
        <v>37</v>
      </c>
      <c r="D25" s="19" t="s">
        <v>42</v>
      </c>
      <c r="E25" s="20">
        <v>0</v>
      </c>
      <c r="F25" s="20">
        <v>0</v>
      </c>
    </row>
    <row r="26" spans="1:6" x14ac:dyDescent="0.3">
      <c r="A26" s="51"/>
      <c r="B26" s="17" t="s">
        <v>14</v>
      </c>
      <c r="C26" s="18" t="s">
        <v>38</v>
      </c>
      <c r="D26" s="19" t="s">
        <v>34</v>
      </c>
      <c r="E26" s="20">
        <v>0</v>
      </c>
      <c r="F26" s="20">
        <v>0</v>
      </c>
    </row>
    <row r="27" spans="1:6" x14ac:dyDescent="0.3">
      <c r="A27" s="51"/>
      <c r="B27" s="17" t="s">
        <v>16</v>
      </c>
      <c r="C27" s="18" t="s">
        <v>39</v>
      </c>
      <c r="D27" s="19" t="s">
        <v>34</v>
      </c>
      <c r="E27" s="20">
        <v>0</v>
      </c>
      <c r="F27" s="20">
        <v>0</v>
      </c>
    </row>
    <row r="28" spans="1:6" x14ac:dyDescent="0.3">
      <c r="A28" s="26" t="s">
        <v>40</v>
      </c>
      <c r="B28" s="28" t="s">
        <v>41</v>
      </c>
      <c r="C28" s="28"/>
      <c r="D28" s="28"/>
      <c r="E28" s="21">
        <f>SUM(E29:E34)</f>
        <v>234812.22</v>
      </c>
      <c r="F28" s="21">
        <f>SUM(F29:F34)</f>
        <v>90060.22</v>
      </c>
    </row>
    <row r="29" spans="1:6" x14ac:dyDescent="0.3">
      <c r="A29" s="51"/>
      <c r="B29" s="17" t="s">
        <v>5</v>
      </c>
      <c r="C29" s="18" t="s">
        <v>33</v>
      </c>
      <c r="D29" s="19" t="s">
        <v>42</v>
      </c>
      <c r="E29" s="20">
        <v>27043.72</v>
      </c>
      <c r="F29" s="20">
        <v>27043.72</v>
      </c>
    </row>
    <row r="30" spans="1:6" x14ac:dyDescent="0.3">
      <c r="A30" s="51"/>
      <c r="B30" s="17" t="s">
        <v>8</v>
      </c>
      <c r="C30" s="18" t="s">
        <v>43</v>
      </c>
      <c r="D30" s="19" t="s">
        <v>42</v>
      </c>
      <c r="E30" s="20">
        <v>0</v>
      </c>
      <c r="F30" s="20">
        <v>0</v>
      </c>
    </row>
    <row r="31" spans="1:6" x14ac:dyDescent="0.3">
      <c r="A31" s="51"/>
      <c r="B31" s="17" t="s">
        <v>10</v>
      </c>
      <c r="C31" s="18" t="s">
        <v>36</v>
      </c>
      <c r="D31" s="19" t="s">
        <v>42</v>
      </c>
      <c r="E31" s="20">
        <v>0</v>
      </c>
      <c r="F31" s="20">
        <v>0</v>
      </c>
    </row>
    <row r="32" spans="1:6" x14ac:dyDescent="0.3">
      <c r="A32" s="51"/>
      <c r="B32" s="17" t="s">
        <v>12</v>
      </c>
      <c r="C32" s="18" t="s">
        <v>37</v>
      </c>
      <c r="D32" s="19" t="s">
        <v>42</v>
      </c>
      <c r="E32" s="20">
        <v>1000</v>
      </c>
      <c r="F32" s="20">
        <v>1000</v>
      </c>
    </row>
    <row r="33" spans="1:6" x14ac:dyDescent="0.3">
      <c r="A33" s="51"/>
      <c r="B33" s="17" t="s">
        <v>14</v>
      </c>
      <c r="C33" s="18" t="s">
        <v>38</v>
      </c>
      <c r="D33" s="19" t="s">
        <v>42</v>
      </c>
      <c r="E33" s="20">
        <v>206768.5</v>
      </c>
      <c r="F33" s="20">
        <v>62016.5</v>
      </c>
    </row>
    <row r="34" spans="1:6" x14ac:dyDescent="0.3">
      <c r="A34" s="51"/>
      <c r="B34" s="17" t="s">
        <v>16</v>
      </c>
      <c r="C34" s="18" t="s">
        <v>39</v>
      </c>
      <c r="D34" s="19" t="s">
        <v>42</v>
      </c>
      <c r="E34" s="20">
        <v>0</v>
      </c>
      <c r="F34" s="20">
        <v>0</v>
      </c>
    </row>
    <row r="35" spans="1:6" x14ac:dyDescent="0.3">
      <c r="A35" s="13" t="s">
        <v>44</v>
      </c>
      <c r="B35" s="28" t="s">
        <v>45</v>
      </c>
      <c r="C35" s="28"/>
      <c r="D35" s="29" t="s">
        <v>46</v>
      </c>
      <c r="E35" s="21">
        <v>670213.01</v>
      </c>
      <c r="F35" s="21">
        <v>785590.73</v>
      </c>
    </row>
    <row r="36" spans="1:6" x14ac:dyDescent="0.3">
      <c r="A36" s="30" t="s">
        <v>47</v>
      </c>
      <c r="B36" s="31" t="s">
        <v>48</v>
      </c>
      <c r="C36" s="32"/>
      <c r="D36" s="19" t="s">
        <v>49</v>
      </c>
      <c r="E36" s="21">
        <v>0</v>
      </c>
      <c r="F36" s="21">
        <v>0</v>
      </c>
    </row>
    <row r="37" spans="1:6" x14ac:dyDescent="0.3">
      <c r="A37" s="8" t="s">
        <v>50</v>
      </c>
      <c r="B37" s="9"/>
      <c r="C37" s="10"/>
      <c r="D37" s="10"/>
      <c r="E37" s="12">
        <f>+E38+E39+E50+E60+E75+E67+E74</f>
        <v>18584908.840000004</v>
      </c>
      <c r="F37" s="12">
        <f>+F38+F39+F50+F60+F75+F67+F74</f>
        <v>13863662.630000001</v>
      </c>
    </row>
    <row r="38" spans="1:6" x14ac:dyDescent="0.3">
      <c r="A38" s="33" t="s">
        <v>3</v>
      </c>
      <c r="B38" s="34" t="s">
        <v>51</v>
      </c>
      <c r="C38" s="35"/>
      <c r="D38" s="36" t="s">
        <v>52</v>
      </c>
      <c r="E38" s="16">
        <v>0</v>
      </c>
      <c r="F38" s="16">
        <v>0</v>
      </c>
    </row>
    <row r="39" spans="1:6" x14ac:dyDescent="0.3">
      <c r="A39" s="13" t="s">
        <v>53</v>
      </c>
      <c r="B39" s="14" t="s">
        <v>54</v>
      </c>
      <c r="C39" s="15"/>
      <c r="D39" s="15"/>
      <c r="E39" s="21">
        <f>SUM(E40:E49)</f>
        <v>937964.60000000009</v>
      </c>
      <c r="F39" s="21">
        <f>SUM(F40:F49)</f>
        <v>870348.9</v>
      </c>
    </row>
    <row r="40" spans="1:6" x14ac:dyDescent="0.3">
      <c r="A40" s="113"/>
      <c r="B40" s="17" t="s">
        <v>5</v>
      </c>
      <c r="C40" s="18" t="s">
        <v>55</v>
      </c>
      <c r="D40" s="19" t="s">
        <v>56</v>
      </c>
      <c r="E40" s="20">
        <v>585953.51</v>
      </c>
      <c r="F40" s="20">
        <v>600740.30000000005</v>
      </c>
    </row>
    <row r="41" spans="1:6" x14ac:dyDescent="0.3">
      <c r="A41" s="113"/>
      <c r="B41" s="17" t="s">
        <v>8</v>
      </c>
      <c r="C41" s="18" t="s">
        <v>57</v>
      </c>
      <c r="D41" s="19" t="s">
        <v>56</v>
      </c>
      <c r="E41" s="20">
        <v>286013.78999999998</v>
      </c>
      <c r="F41" s="20">
        <v>251717.08</v>
      </c>
    </row>
    <row r="42" spans="1:6" x14ac:dyDescent="0.3">
      <c r="A42" s="113"/>
      <c r="B42" s="17" t="s">
        <v>10</v>
      </c>
      <c r="C42" s="18" t="s">
        <v>58</v>
      </c>
      <c r="D42" s="19" t="s">
        <v>56</v>
      </c>
      <c r="E42" s="20">
        <v>0</v>
      </c>
      <c r="F42" s="20">
        <v>0</v>
      </c>
    </row>
    <row r="43" spans="1:6" x14ac:dyDescent="0.3">
      <c r="A43" s="113"/>
      <c r="B43" s="37" t="s">
        <v>59</v>
      </c>
      <c r="C43" s="18" t="s">
        <v>60</v>
      </c>
      <c r="D43" s="18"/>
      <c r="E43" s="20">
        <v>0</v>
      </c>
      <c r="F43" s="20">
        <v>0</v>
      </c>
    </row>
    <row r="44" spans="1:6" x14ac:dyDescent="0.3">
      <c r="A44" s="113"/>
      <c r="B44" s="37" t="s">
        <v>61</v>
      </c>
      <c r="C44" s="18" t="s">
        <v>62</v>
      </c>
      <c r="D44" s="18"/>
      <c r="E44" s="20">
        <v>0</v>
      </c>
      <c r="F44" s="20">
        <v>0</v>
      </c>
    </row>
    <row r="45" spans="1:6" x14ac:dyDescent="0.3">
      <c r="A45" s="113"/>
      <c r="B45" s="17" t="s">
        <v>12</v>
      </c>
      <c r="C45" s="18" t="s">
        <v>63</v>
      </c>
      <c r="D45" s="19" t="s">
        <v>56</v>
      </c>
      <c r="E45" s="20">
        <v>0</v>
      </c>
      <c r="F45" s="20">
        <v>0</v>
      </c>
    </row>
    <row r="46" spans="1:6" x14ac:dyDescent="0.3">
      <c r="A46" s="113"/>
      <c r="B46" s="37" t="s">
        <v>59</v>
      </c>
      <c r="C46" s="18" t="s">
        <v>60</v>
      </c>
      <c r="D46" s="18"/>
      <c r="E46" s="20">
        <v>0</v>
      </c>
      <c r="F46" s="20">
        <v>0</v>
      </c>
    </row>
    <row r="47" spans="1:6" s="38" customFormat="1" x14ac:dyDescent="0.3">
      <c r="A47" s="114"/>
      <c r="B47" s="37" t="s">
        <v>61</v>
      </c>
      <c r="C47" s="18" t="s">
        <v>62</v>
      </c>
      <c r="D47" s="18"/>
      <c r="E47" s="20">
        <v>0</v>
      </c>
      <c r="F47" s="20">
        <v>0</v>
      </c>
    </row>
    <row r="48" spans="1:6" x14ac:dyDescent="0.3">
      <c r="A48" s="113"/>
      <c r="B48" s="17" t="s">
        <v>14</v>
      </c>
      <c r="C48" s="18" t="s">
        <v>64</v>
      </c>
      <c r="D48" s="19" t="s">
        <v>56</v>
      </c>
      <c r="E48" s="20">
        <v>0</v>
      </c>
      <c r="F48" s="20">
        <v>0</v>
      </c>
    </row>
    <row r="49" spans="1:6" x14ac:dyDescent="0.3">
      <c r="A49" s="113"/>
      <c r="B49" s="17" t="s">
        <v>16</v>
      </c>
      <c r="C49" s="18" t="s">
        <v>65</v>
      </c>
      <c r="D49" s="18"/>
      <c r="E49" s="20">
        <v>65997.3</v>
      </c>
      <c r="F49" s="20">
        <v>17891.52</v>
      </c>
    </row>
    <row r="50" spans="1:6" x14ac:dyDescent="0.3">
      <c r="A50" s="13" t="s">
        <v>26</v>
      </c>
      <c r="B50" s="14" t="s">
        <v>66</v>
      </c>
      <c r="C50" s="15"/>
      <c r="D50" s="15"/>
      <c r="E50" s="21">
        <f>+E51+SUM(E54:E59)</f>
        <v>12024924.15</v>
      </c>
      <c r="F50" s="21">
        <f>+F51+SUM(F54:F59)</f>
        <v>9990326.25</v>
      </c>
    </row>
    <row r="51" spans="1:6" x14ac:dyDescent="0.3">
      <c r="A51" s="113"/>
      <c r="B51" s="17" t="s">
        <v>5</v>
      </c>
      <c r="C51" s="18" t="s">
        <v>67</v>
      </c>
      <c r="D51" s="19" t="s">
        <v>42</v>
      </c>
      <c r="E51" s="20">
        <f>+E52+E53</f>
        <v>10182553.98</v>
      </c>
      <c r="F51" s="20">
        <f>+F52+F53</f>
        <v>8445354.4399999995</v>
      </c>
    </row>
    <row r="52" spans="1:6" x14ac:dyDescent="0.3">
      <c r="A52" s="113"/>
      <c r="B52" s="37" t="s">
        <v>59</v>
      </c>
      <c r="C52" s="18" t="s">
        <v>68</v>
      </c>
      <c r="D52" s="18"/>
      <c r="E52" s="20">
        <v>0</v>
      </c>
      <c r="F52" s="20">
        <v>0</v>
      </c>
    </row>
    <row r="53" spans="1:6" x14ac:dyDescent="0.3">
      <c r="A53" s="114"/>
      <c r="B53" s="37" t="s">
        <v>61</v>
      </c>
      <c r="C53" s="18" t="s">
        <v>69</v>
      </c>
      <c r="D53" s="18"/>
      <c r="E53" s="20">
        <v>10182553.98</v>
      </c>
      <c r="F53" s="20">
        <v>8445354.4399999995</v>
      </c>
    </row>
    <row r="54" spans="1:6" x14ac:dyDescent="0.3">
      <c r="A54" s="113"/>
      <c r="B54" s="17" t="s">
        <v>8</v>
      </c>
      <c r="C54" s="18" t="s">
        <v>70</v>
      </c>
      <c r="D54" s="19" t="s">
        <v>34</v>
      </c>
      <c r="E54" s="20">
        <v>1820808.58</v>
      </c>
      <c r="F54" s="20">
        <v>1523887.47</v>
      </c>
    </row>
    <row r="55" spans="1:6" x14ac:dyDescent="0.3">
      <c r="A55" s="113"/>
      <c r="B55" s="17" t="s">
        <v>10</v>
      </c>
      <c r="C55" s="18" t="s">
        <v>71</v>
      </c>
      <c r="D55" s="19" t="s">
        <v>42</v>
      </c>
      <c r="E55" s="20">
        <v>0</v>
      </c>
      <c r="F55" s="20">
        <v>0</v>
      </c>
    </row>
    <row r="56" spans="1:6" x14ac:dyDescent="0.3">
      <c r="A56" s="113"/>
      <c r="B56" s="17" t="s">
        <v>12</v>
      </c>
      <c r="C56" s="18" t="s">
        <v>72</v>
      </c>
      <c r="D56" s="19" t="s">
        <v>42</v>
      </c>
      <c r="E56" s="20">
        <v>14148.1</v>
      </c>
      <c r="F56" s="20">
        <v>14148.1</v>
      </c>
    </row>
    <row r="57" spans="1:6" x14ac:dyDescent="0.3">
      <c r="A57" s="113"/>
      <c r="B57" s="17" t="s">
        <v>14</v>
      </c>
      <c r="C57" s="18" t="s">
        <v>73</v>
      </c>
      <c r="D57" s="19" t="s">
        <v>243</v>
      </c>
      <c r="E57" s="20">
        <v>0</v>
      </c>
      <c r="F57" s="20">
        <v>0</v>
      </c>
    </row>
    <row r="58" spans="1:6" x14ac:dyDescent="0.3">
      <c r="A58" s="113"/>
      <c r="B58" s="17" t="s">
        <v>16</v>
      </c>
      <c r="C58" s="18" t="s">
        <v>74</v>
      </c>
      <c r="D58" s="19" t="s">
        <v>49</v>
      </c>
      <c r="E58" s="20">
        <v>7413.49</v>
      </c>
      <c r="F58" s="20">
        <v>6936.24</v>
      </c>
    </row>
    <row r="59" spans="1:6" x14ac:dyDescent="0.3">
      <c r="A59" s="113"/>
      <c r="B59" s="17" t="s">
        <v>18</v>
      </c>
      <c r="C59" s="18" t="s">
        <v>75</v>
      </c>
      <c r="D59" s="19" t="s">
        <v>42</v>
      </c>
      <c r="E59" s="20">
        <v>0</v>
      </c>
      <c r="F59" s="20">
        <v>0</v>
      </c>
    </row>
    <row r="60" spans="1:6" x14ac:dyDescent="0.3">
      <c r="A60" s="13" t="s">
        <v>76</v>
      </c>
      <c r="B60" s="14" t="s">
        <v>77</v>
      </c>
      <c r="C60" s="15"/>
      <c r="D60" s="15"/>
      <c r="E60" s="21">
        <f>SUM(E61:E66)</f>
        <v>4469729.8600000003</v>
      </c>
      <c r="F60" s="21">
        <f>SUM(F61:F66)</f>
        <v>2249810.29</v>
      </c>
    </row>
    <row r="61" spans="1:6" x14ac:dyDescent="0.3">
      <c r="A61" s="113"/>
      <c r="B61" s="17" t="s">
        <v>5</v>
      </c>
      <c r="C61" s="18" t="s">
        <v>33</v>
      </c>
      <c r="D61" s="19" t="s">
        <v>42</v>
      </c>
      <c r="E61" s="20">
        <v>0</v>
      </c>
      <c r="F61" s="20">
        <v>0</v>
      </c>
    </row>
    <row r="62" spans="1:6" x14ac:dyDescent="0.3">
      <c r="A62" s="113"/>
      <c r="B62" s="17" t="s">
        <v>8</v>
      </c>
      <c r="C62" s="18" t="s">
        <v>35</v>
      </c>
      <c r="D62" s="19" t="s">
        <v>34</v>
      </c>
      <c r="E62" s="20">
        <v>493856.69</v>
      </c>
      <c r="F62" s="20">
        <v>350863.96</v>
      </c>
    </row>
    <row r="63" spans="1:6" x14ac:dyDescent="0.3">
      <c r="A63" s="113"/>
      <c r="B63" s="17" t="s">
        <v>10</v>
      </c>
      <c r="C63" s="18" t="s">
        <v>36</v>
      </c>
      <c r="D63" s="19" t="s">
        <v>34</v>
      </c>
      <c r="E63" s="20">
        <v>0</v>
      </c>
      <c r="F63" s="20">
        <v>0</v>
      </c>
    </row>
    <row r="64" spans="1:6" x14ac:dyDescent="0.3">
      <c r="A64" s="113"/>
      <c r="B64" s="17" t="s">
        <v>12</v>
      </c>
      <c r="C64" s="18" t="s">
        <v>37</v>
      </c>
      <c r="D64" s="19" t="s">
        <v>42</v>
      </c>
      <c r="E64" s="20">
        <v>0</v>
      </c>
      <c r="F64" s="20">
        <v>0</v>
      </c>
    </row>
    <row r="65" spans="1:6" x14ac:dyDescent="0.3">
      <c r="A65" s="113"/>
      <c r="B65" s="17" t="s">
        <v>14</v>
      </c>
      <c r="C65" s="18" t="s">
        <v>38</v>
      </c>
      <c r="D65" s="19" t="s">
        <v>34</v>
      </c>
      <c r="E65" s="20">
        <v>3975873.17</v>
      </c>
      <c r="F65" s="20">
        <v>1898946.33</v>
      </c>
    </row>
    <row r="66" spans="1:6" x14ac:dyDescent="0.3">
      <c r="A66" s="51"/>
      <c r="B66" s="17" t="s">
        <v>16</v>
      </c>
      <c r="C66" s="18" t="s">
        <v>39</v>
      </c>
      <c r="D66" s="19" t="s">
        <v>34</v>
      </c>
      <c r="E66" s="20">
        <v>0</v>
      </c>
      <c r="F66" s="20">
        <v>0</v>
      </c>
    </row>
    <row r="67" spans="1:6" x14ac:dyDescent="0.3">
      <c r="A67" s="13" t="s">
        <v>78</v>
      </c>
      <c r="B67" s="28" t="s">
        <v>79</v>
      </c>
      <c r="C67" s="28"/>
      <c r="D67" s="28"/>
      <c r="E67" s="21">
        <f>SUM(E68:E73)</f>
        <v>55632.67</v>
      </c>
      <c r="F67" s="21">
        <f>SUM(F68:F73)</f>
        <v>48861.87</v>
      </c>
    </row>
    <row r="68" spans="1:6" x14ac:dyDescent="0.3">
      <c r="A68" s="113"/>
      <c r="B68" s="17" t="s">
        <v>5</v>
      </c>
      <c r="C68" s="18" t="s">
        <v>33</v>
      </c>
      <c r="D68" s="19" t="s">
        <v>42</v>
      </c>
      <c r="E68" s="20">
        <v>163.84</v>
      </c>
      <c r="F68" s="20">
        <v>255.36</v>
      </c>
    </row>
    <row r="69" spans="1:6" x14ac:dyDescent="0.3">
      <c r="A69" s="113"/>
      <c r="B69" s="17" t="s">
        <v>8</v>
      </c>
      <c r="C69" s="18" t="s">
        <v>35</v>
      </c>
      <c r="D69" s="19" t="s">
        <v>42</v>
      </c>
      <c r="E69" s="20">
        <v>0</v>
      </c>
      <c r="F69" s="20">
        <v>0</v>
      </c>
    </row>
    <row r="70" spans="1:6" x14ac:dyDescent="0.3">
      <c r="A70" s="113"/>
      <c r="B70" s="17" t="s">
        <v>10</v>
      </c>
      <c r="C70" s="18" t="s">
        <v>36</v>
      </c>
      <c r="D70" s="19" t="s">
        <v>42</v>
      </c>
      <c r="E70" s="20">
        <v>0</v>
      </c>
      <c r="F70" s="20">
        <v>0</v>
      </c>
    </row>
    <row r="71" spans="1:6" x14ac:dyDescent="0.3">
      <c r="A71" s="113"/>
      <c r="B71" s="17" t="s">
        <v>12</v>
      </c>
      <c r="C71" s="18" t="s">
        <v>37</v>
      </c>
      <c r="D71" s="19" t="s">
        <v>42</v>
      </c>
      <c r="E71" s="20">
        <v>0</v>
      </c>
      <c r="F71" s="20">
        <v>0</v>
      </c>
    </row>
    <row r="72" spans="1:6" x14ac:dyDescent="0.3">
      <c r="A72" s="113"/>
      <c r="B72" s="17" t="s">
        <v>14</v>
      </c>
      <c r="C72" s="18" t="s">
        <v>38</v>
      </c>
      <c r="D72" s="19" t="s">
        <v>42</v>
      </c>
      <c r="E72" s="20">
        <v>55468.83</v>
      </c>
      <c r="F72" s="20">
        <v>48606.51</v>
      </c>
    </row>
    <row r="73" spans="1:6" x14ac:dyDescent="0.3">
      <c r="A73" s="51"/>
      <c r="B73" s="17" t="s">
        <v>16</v>
      </c>
      <c r="C73" s="18" t="s">
        <v>39</v>
      </c>
      <c r="D73" s="19" t="s">
        <v>42</v>
      </c>
      <c r="E73" s="20">
        <v>0</v>
      </c>
      <c r="F73" s="20">
        <v>0</v>
      </c>
    </row>
    <row r="74" spans="1:6" x14ac:dyDescent="0.3">
      <c r="A74" s="13" t="s">
        <v>44</v>
      </c>
      <c r="B74" s="2" t="s">
        <v>80</v>
      </c>
      <c r="C74" s="15"/>
      <c r="D74" s="15"/>
      <c r="E74" s="21">
        <v>69493.509999999995</v>
      </c>
      <c r="F74" s="21">
        <v>5385.17</v>
      </c>
    </row>
    <row r="75" spans="1:6" x14ac:dyDescent="0.3">
      <c r="A75" s="13" t="s">
        <v>47</v>
      </c>
      <c r="B75" s="2" t="s">
        <v>81</v>
      </c>
      <c r="C75" s="15"/>
      <c r="D75" s="15"/>
      <c r="E75" s="21">
        <f>SUM(E76:E77)</f>
        <v>1027164.05</v>
      </c>
      <c r="F75" s="21">
        <f>SUM(F76:F77)</f>
        <v>698930.15</v>
      </c>
    </row>
    <row r="76" spans="1:6" x14ac:dyDescent="0.3">
      <c r="A76" s="113"/>
      <c r="B76" s="17" t="s">
        <v>5</v>
      </c>
      <c r="C76" s="15" t="s">
        <v>82</v>
      </c>
      <c r="D76" s="39" t="s">
        <v>83</v>
      </c>
      <c r="E76" s="20">
        <v>1027164.05</v>
      </c>
      <c r="F76" s="20">
        <v>698930.15</v>
      </c>
    </row>
    <row r="77" spans="1:6" x14ac:dyDescent="0.3">
      <c r="A77" s="115"/>
      <c r="B77" s="40" t="s">
        <v>8</v>
      </c>
      <c r="C77" s="41" t="s">
        <v>84</v>
      </c>
      <c r="D77" s="42" t="s">
        <v>83</v>
      </c>
      <c r="E77" s="43">
        <v>0</v>
      </c>
      <c r="F77" s="43">
        <v>0</v>
      </c>
    </row>
    <row r="78" spans="1:6" x14ac:dyDescent="0.3">
      <c r="A78" s="8" t="s">
        <v>85</v>
      </c>
      <c r="B78" s="9"/>
      <c r="C78" s="10"/>
      <c r="D78" s="10"/>
      <c r="E78" s="12">
        <f>+E37+E5</f>
        <v>53925625.539999999</v>
      </c>
      <c r="F78" s="12">
        <f>+F37+F5</f>
        <v>50742271.179999992</v>
      </c>
    </row>
    <row r="79" spans="1:6" x14ac:dyDescent="0.3">
      <c r="A79" s="4"/>
      <c r="B79" s="44"/>
      <c r="E79" s="45"/>
      <c r="F79" s="45"/>
    </row>
    <row r="80" spans="1:6" ht="18" customHeight="1" x14ac:dyDescent="0.35">
      <c r="A80" s="121" t="s">
        <v>242</v>
      </c>
      <c r="B80" s="121"/>
      <c r="C80" s="121"/>
      <c r="D80" s="121"/>
      <c r="E80" s="121"/>
      <c r="F80" s="121"/>
    </row>
    <row r="81" spans="1:6" ht="18" customHeight="1" x14ac:dyDescent="0.35">
      <c r="A81" s="122" t="s">
        <v>246</v>
      </c>
      <c r="B81" s="122"/>
      <c r="C81" s="122"/>
      <c r="D81" s="122"/>
      <c r="E81" s="122"/>
      <c r="F81" s="122"/>
    </row>
    <row r="82" spans="1:6" ht="17.600000000000001" x14ac:dyDescent="0.4">
      <c r="C82" s="6"/>
      <c r="D82" s="6"/>
      <c r="E82" s="6"/>
      <c r="F82" s="7"/>
    </row>
    <row r="83" spans="1:6" ht="23.15" x14ac:dyDescent="0.3">
      <c r="A83" s="8" t="s">
        <v>86</v>
      </c>
      <c r="B83" s="9"/>
      <c r="C83" s="10"/>
      <c r="D83" s="118" t="s">
        <v>1</v>
      </c>
      <c r="E83" s="11">
        <f>+E4</f>
        <v>2018</v>
      </c>
      <c r="F83" s="11">
        <f>+F4</f>
        <v>2017</v>
      </c>
    </row>
    <row r="84" spans="1:6" x14ac:dyDescent="0.3">
      <c r="A84" s="8" t="s">
        <v>87</v>
      </c>
      <c r="B84" s="9"/>
      <c r="C84" s="10"/>
      <c r="D84" s="46"/>
      <c r="E84" s="12">
        <f>+E85+E101+E107</f>
        <v>27891133.560000002</v>
      </c>
      <c r="F84" s="12">
        <f>+F85+F101+F107</f>
        <v>27824603.91</v>
      </c>
    </row>
    <row r="85" spans="1:6" x14ac:dyDescent="0.3">
      <c r="A85" s="47" t="s">
        <v>88</v>
      </c>
      <c r="B85" s="48" t="s">
        <v>89</v>
      </c>
      <c r="C85" s="35"/>
      <c r="D85" s="36"/>
      <c r="E85" s="16">
        <f>+E86+E89+E90+E93+E94+E97+E98+E99+E100</f>
        <v>26886013.84</v>
      </c>
      <c r="F85" s="16">
        <f>+F86+F89+F90+F93+F94+F97+F98+F99+F100</f>
        <v>26743315.68</v>
      </c>
    </row>
    <row r="86" spans="1:6" x14ac:dyDescent="0.3">
      <c r="A86" s="13" t="s">
        <v>3</v>
      </c>
      <c r="B86" s="49" t="s">
        <v>90</v>
      </c>
      <c r="C86" s="15"/>
      <c r="D86" s="39" t="s">
        <v>91</v>
      </c>
      <c r="E86" s="21">
        <f>+E87+E88</f>
        <v>612027.74</v>
      </c>
      <c r="F86" s="21">
        <f>+F87+F88</f>
        <v>612027.74</v>
      </c>
    </row>
    <row r="87" spans="1:6" x14ac:dyDescent="0.3">
      <c r="A87" s="113"/>
      <c r="B87" s="22" t="s">
        <v>5</v>
      </c>
      <c r="C87" s="50" t="s">
        <v>92</v>
      </c>
      <c r="D87" s="50"/>
      <c r="E87" s="20">
        <v>612027.74</v>
      </c>
      <c r="F87" s="20">
        <v>612027.74</v>
      </c>
    </row>
    <row r="88" spans="1:6" x14ac:dyDescent="0.3">
      <c r="A88" s="113"/>
      <c r="B88" s="22" t="s">
        <v>8</v>
      </c>
      <c r="C88" s="50" t="s">
        <v>93</v>
      </c>
      <c r="D88" s="50"/>
      <c r="E88" s="20">
        <v>0</v>
      </c>
      <c r="F88" s="20">
        <v>0</v>
      </c>
    </row>
    <row r="89" spans="1:6" x14ac:dyDescent="0.3">
      <c r="A89" s="13" t="s">
        <v>20</v>
      </c>
      <c r="B89" s="14" t="s">
        <v>94</v>
      </c>
      <c r="C89" s="15"/>
      <c r="D89" s="39" t="s">
        <v>91</v>
      </c>
      <c r="E89" s="21">
        <v>26605298.490000002</v>
      </c>
      <c r="F89" s="21">
        <v>26605298.490000002</v>
      </c>
    </row>
    <row r="90" spans="1:6" x14ac:dyDescent="0.3">
      <c r="A90" s="51" t="s">
        <v>26</v>
      </c>
      <c r="B90" s="14" t="s">
        <v>95</v>
      </c>
      <c r="C90" s="15"/>
      <c r="D90" s="15"/>
      <c r="E90" s="21">
        <f>+E91+E92</f>
        <v>4408533.88</v>
      </c>
      <c r="F90" s="21">
        <f>+F91+F92</f>
        <v>4432365.8899999997</v>
      </c>
    </row>
    <row r="91" spans="1:6" x14ac:dyDescent="0.3">
      <c r="A91" s="113"/>
      <c r="B91" s="22" t="s">
        <v>5</v>
      </c>
      <c r="C91" s="18" t="s">
        <v>96</v>
      </c>
      <c r="D91" s="19" t="s">
        <v>91</v>
      </c>
      <c r="E91" s="20">
        <v>122405.55</v>
      </c>
      <c r="F91" s="20">
        <v>122405.55</v>
      </c>
    </row>
    <row r="92" spans="1:6" x14ac:dyDescent="0.3">
      <c r="A92" s="113"/>
      <c r="B92" s="22" t="s">
        <v>8</v>
      </c>
      <c r="C92" s="18" t="s">
        <v>97</v>
      </c>
      <c r="D92" s="19" t="s">
        <v>91</v>
      </c>
      <c r="E92" s="20">
        <v>4286128.33</v>
      </c>
      <c r="F92" s="20">
        <v>4309960.34</v>
      </c>
    </row>
    <row r="93" spans="1:6" x14ac:dyDescent="0.3">
      <c r="A93" s="26" t="s">
        <v>76</v>
      </c>
      <c r="B93" s="52" t="s">
        <v>241</v>
      </c>
      <c r="C93" s="15"/>
      <c r="D93" s="15"/>
      <c r="E93" s="21">
        <v>-663572.17000000004</v>
      </c>
      <c r="F93" s="21">
        <v>-703204.05</v>
      </c>
    </row>
    <row r="94" spans="1:6" x14ac:dyDescent="0.3">
      <c r="A94" s="26" t="s">
        <v>78</v>
      </c>
      <c r="B94" s="14" t="s">
        <v>98</v>
      </c>
      <c r="C94" s="15"/>
      <c r="D94" s="39"/>
      <c r="E94" s="21">
        <f>+E95+E96</f>
        <v>-4203172.97</v>
      </c>
      <c r="F94" s="21">
        <f>+F95+F96</f>
        <v>-3624570.19</v>
      </c>
    </row>
    <row r="95" spans="1:6" x14ac:dyDescent="0.3">
      <c r="A95" s="113"/>
      <c r="B95" s="22" t="s">
        <v>5</v>
      </c>
      <c r="C95" s="18" t="s">
        <v>99</v>
      </c>
      <c r="D95" s="18"/>
      <c r="E95" s="20">
        <v>0</v>
      </c>
      <c r="F95" s="20">
        <v>0</v>
      </c>
    </row>
    <row r="96" spans="1:6" x14ac:dyDescent="0.3">
      <c r="A96" s="113"/>
      <c r="B96" s="22" t="s">
        <v>8</v>
      </c>
      <c r="C96" s="18" t="s">
        <v>100</v>
      </c>
      <c r="D96" s="18"/>
      <c r="E96" s="20">
        <v>-4203172.97</v>
      </c>
      <c r="F96" s="20">
        <v>-3624570.19</v>
      </c>
    </row>
    <row r="97" spans="1:6" x14ac:dyDescent="0.3">
      <c r="A97" s="26" t="s">
        <v>44</v>
      </c>
      <c r="B97" s="52" t="s">
        <v>101</v>
      </c>
      <c r="C97" s="15"/>
      <c r="D97" s="15"/>
      <c r="E97" s="21">
        <v>0</v>
      </c>
      <c r="F97" s="21">
        <v>0</v>
      </c>
    </row>
    <row r="98" spans="1:6" x14ac:dyDescent="0.3">
      <c r="A98" s="26" t="s">
        <v>47</v>
      </c>
      <c r="B98" s="52" t="s">
        <v>102</v>
      </c>
      <c r="C98" s="15"/>
      <c r="D98" s="39" t="s">
        <v>103</v>
      </c>
      <c r="E98" s="21">
        <f>+E218</f>
        <v>126898.86999999976</v>
      </c>
      <c r="F98" s="21">
        <f>+F218</f>
        <v>-578602.19999999995</v>
      </c>
    </row>
    <row r="99" spans="1:6" x14ac:dyDescent="0.3">
      <c r="A99" s="26" t="s">
        <v>104</v>
      </c>
      <c r="B99" s="52" t="s">
        <v>105</v>
      </c>
      <c r="C99" s="15"/>
      <c r="D99" s="15"/>
      <c r="E99" s="21">
        <v>0</v>
      </c>
      <c r="F99" s="21">
        <v>0</v>
      </c>
    </row>
    <row r="100" spans="1:6" x14ac:dyDescent="0.3">
      <c r="A100" s="26" t="s">
        <v>106</v>
      </c>
      <c r="B100" s="52" t="s">
        <v>107</v>
      </c>
      <c r="C100" s="15"/>
      <c r="D100" s="15"/>
      <c r="E100" s="21">
        <v>0</v>
      </c>
      <c r="F100" s="21">
        <v>0</v>
      </c>
    </row>
    <row r="101" spans="1:6" x14ac:dyDescent="0.3">
      <c r="A101" s="53" t="s">
        <v>108</v>
      </c>
      <c r="B101" s="1" t="s">
        <v>109</v>
      </c>
      <c r="C101" s="15"/>
      <c r="D101" s="15"/>
      <c r="E101" s="21">
        <f>SUM(E102:E106)</f>
        <v>-12968.45</v>
      </c>
      <c r="F101" s="21">
        <f>SUM(F102:F106)</f>
        <v>-12968.45</v>
      </c>
    </row>
    <row r="102" spans="1:6" x14ac:dyDescent="0.3">
      <c r="A102" s="113"/>
      <c r="B102" s="27" t="s">
        <v>3</v>
      </c>
      <c r="C102" s="54" t="s">
        <v>110</v>
      </c>
      <c r="D102" s="19" t="s">
        <v>111</v>
      </c>
      <c r="E102" s="20">
        <v>0</v>
      </c>
      <c r="F102" s="20">
        <v>0</v>
      </c>
    </row>
    <row r="103" spans="1:6" x14ac:dyDescent="0.3">
      <c r="A103" s="113"/>
      <c r="B103" s="27" t="s">
        <v>20</v>
      </c>
      <c r="C103" s="54" t="s">
        <v>112</v>
      </c>
      <c r="D103" s="19" t="s">
        <v>111</v>
      </c>
      <c r="E103" s="20">
        <v>0</v>
      </c>
      <c r="F103" s="20">
        <v>0</v>
      </c>
    </row>
    <row r="104" spans="1:6" x14ac:dyDescent="0.3">
      <c r="A104" s="113"/>
      <c r="B104" s="27" t="s">
        <v>26</v>
      </c>
      <c r="C104" s="54" t="s">
        <v>113</v>
      </c>
      <c r="D104" s="19" t="s">
        <v>111</v>
      </c>
      <c r="E104" s="20">
        <v>0</v>
      </c>
      <c r="F104" s="20">
        <v>0</v>
      </c>
    </row>
    <row r="105" spans="1:6" x14ac:dyDescent="0.3">
      <c r="A105" s="113"/>
      <c r="B105" s="27" t="s">
        <v>76</v>
      </c>
      <c r="C105" s="54" t="s">
        <v>114</v>
      </c>
      <c r="D105" s="19" t="s">
        <v>111</v>
      </c>
      <c r="E105" s="20">
        <v>-12968.45</v>
      </c>
      <c r="F105" s="20">
        <v>-12968.45</v>
      </c>
    </row>
    <row r="106" spans="1:6" x14ac:dyDescent="0.3">
      <c r="A106" s="113"/>
      <c r="B106" s="27" t="s">
        <v>78</v>
      </c>
      <c r="C106" s="54" t="s">
        <v>115</v>
      </c>
      <c r="D106" s="19" t="s">
        <v>111</v>
      </c>
      <c r="E106" s="20">
        <v>0</v>
      </c>
      <c r="F106" s="20">
        <v>0</v>
      </c>
    </row>
    <row r="107" spans="1:6" x14ac:dyDescent="0.3">
      <c r="A107" s="55" t="s">
        <v>116</v>
      </c>
      <c r="B107" s="56" t="s">
        <v>117</v>
      </c>
      <c r="C107" s="41"/>
      <c r="D107" s="42" t="s">
        <v>118</v>
      </c>
      <c r="E107" s="57">
        <v>1018088.17</v>
      </c>
      <c r="F107" s="57">
        <v>1094256.68</v>
      </c>
    </row>
    <row r="108" spans="1:6" x14ac:dyDescent="0.3">
      <c r="A108" s="58" t="s">
        <v>119</v>
      </c>
      <c r="B108" s="59"/>
      <c r="C108" s="60"/>
      <c r="D108" s="60"/>
      <c r="E108" s="12">
        <f>+E109+E114+E120+E121+E122+E123+E124</f>
        <v>8033428.5299999993</v>
      </c>
      <c r="F108" s="12">
        <f>+F109+F114+F120+F121+F122+F123+F124</f>
        <v>9606149.5399999991</v>
      </c>
    </row>
    <row r="109" spans="1:6" x14ac:dyDescent="0.3">
      <c r="A109" s="33" t="s">
        <v>3</v>
      </c>
      <c r="B109" s="34" t="s">
        <v>120</v>
      </c>
      <c r="C109" s="35"/>
      <c r="D109" s="35"/>
      <c r="E109" s="16">
        <f>SUM(E110:E113)</f>
        <v>0</v>
      </c>
      <c r="F109" s="16">
        <f>SUM(F110:F113)</f>
        <v>0</v>
      </c>
    </row>
    <row r="110" spans="1:6" x14ac:dyDescent="0.3">
      <c r="A110" s="51"/>
      <c r="B110" s="22" t="s">
        <v>5</v>
      </c>
      <c r="C110" s="61" t="s">
        <v>121</v>
      </c>
      <c r="D110" s="29" t="s">
        <v>122</v>
      </c>
      <c r="E110" s="20">
        <v>0</v>
      </c>
      <c r="F110" s="20">
        <v>0</v>
      </c>
    </row>
    <row r="111" spans="1:6" x14ac:dyDescent="0.3">
      <c r="A111" s="51"/>
      <c r="B111" s="22" t="s">
        <v>8</v>
      </c>
      <c r="C111" s="61" t="s">
        <v>123</v>
      </c>
      <c r="D111" s="29" t="s">
        <v>122</v>
      </c>
      <c r="E111" s="20">
        <v>0</v>
      </c>
      <c r="F111" s="20">
        <v>0</v>
      </c>
    </row>
    <row r="112" spans="1:6" x14ac:dyDescent="0.3">
      <c r="A112" s="51"/>
      <c r="B112" s="22" t="s">
        <v>10</v>
      </c>
      <c r="C112" s="61" t="s">
        <v>124</v>
      </c>
      <c r="D112" s="29" t="s">
        <v>122</v>
      </c>
      <c r="E112" s="20">
        <v>0</v>
      </c>
      <c r="F112" s="20">
        <v>0</v>
      </c>
    </row>
    <row r="113" spans="1:6" x14ac:dyDescent="0.3">
      <c r="A113" s="51"/>
      <c r="B113" s="22" t="s">
        <v>12</v>
      </c>
      <c r="C113" s="61" t="s">
        <v>125</v>
      </c>
      <c r="D113" s="29" t="s">
        <v>122</v>
      </c>
      <c r="E113" s="20">
        <v>0</v>
      </c>
      <c r="F113" s="20">
        <v>0</v>
      </c>
    </row>
    <row r="114" spans="1:6" x14ac:dyDescent="0.3">
      <c r="A114" s="13" t="s">
        <v>20</v>
      </c>
      <c r="B114" s="14" t="s">
        <v>126</v>
      </c>
      <c r="C114" s="15"/>
      <c r="D114" s="15"/>
      <c r="E114" s="21">
        <f>SUM(E115:E119)</f>
        <v>7346222.5899999999</v>
      </c>
      <c r="F114" s="21">
        <f>SUM(F115:F119)</f>
        <v>8832865.5800000001</v>
      </c>
    </row>
    <row r="115" spans="1:6" x14ac:dyDescent="0.3">
      <c r="A115" s="51"/>
      <c r="B115" s="22" t="s">
        <v>5</v>
      </c>
      <c r="C115" s="61" t="s">
        <v>127</v>
      </c>
      <c r="D115" s="29" t="s">
        <v>42</v>
      </c>
      <c r="E115" s="20">
        <v>0</v>
      </c>
      <c r="F115" s="20">
        <v>0</v>
      </c>
    </row>
    <row r="116" spans="1:6" x14ac:dyDescent="0.3">
      <c r="A116" s="51"/>
      <c r="B116" s="22" t="s">
        <v>8</v>
      </c>
      <c r="C116" s="61" t="s">
        <v>128</v>
      </c>
      <c r="D116" s="29" t="s">
        <v>42</v>
      </c>
      <c r="E116" s="20">
        <v>6788520.3600000003</v>
      </c>
      <c r="F116" s="20">
        <v>8250231.6399999997</v>
      </c>
    </row>
    <row r="117" spans="1:6" x14ac:dyDescent="0.3">
      <c r="A117" s="51"/>
      <c r="B117" s="22" t="s">
        <v>10</v>
      </c>
      <c r="C117" s="61" t="s">
        <v>129</v>
      </c>
      <c r="D117" s="29" t="s">
        <v>42</v>
      </c>
      <c r="E117" s="20">
        <v>342907.05</v>
      </c>
      <c r="F117" s="20">
        <v>135183.14000000001</v>
      </c>
    </row>
    <row r="118" spans="1:6" x14ac:dyDescent="0.3">
      <c r="A118" s="51"/>
      <c r="B118" s="22" t="s">
        <v>12</v>
      </c>
      <c r="C118" s="61" t="s">
        <v>37</v>
      </c>
      <c r="D118" s="29" t="s">
        <v>42</v>
      </c>
      <c r="E118" s="20">
        <v>0</v>
      </c>
      <c r="F118" s="20">
        <v>0</v>
      </c>
    </row>
    <row r="119" spans="1:6" x14ac:dyDescent="0.3">
      <c r="A119" s="51"/>
      <c r="B119" s="22" t="s">
        <v>14</v>
      </c>
      <c r="C119" s="61" t="s">
        <v>130</v>
      </c>
      <c r="D119" s="29" t="s">
        <v>42</v>
      </c>
      <c r="E119" s="20">
        <v>214795.18</v>
      </c>
      <c r="F119" s="20">
        <v>447450.8</v>
      </c>
    </row>
    <row r="120" spans="1:6" x14ac:dyDescent="0.3">
      <c r="A120" s="13" t="s">
        <v>26</v>
      </c>
      <c r="B120" s="14" t="s">
        <v>131</v>
      </c>
      <c r="C120" s="15"/>
      <c r="D120" s="39" t="s">
        <v>34</v>
      </c>
      <c r="E120" s="21">
        <v>0</v>
      </c>
      <c r="F120" s="21">
        <v>0</v>
      </c>
    </row>
    <row r="121" spans="1:6" x14ac:dyDescent="0.3">
      <c r="A121" s="13" t="s">
        <v>76</v>
      </c>
      <c r="B121" s="14" t="s">
        <v>132</v>
      </c>
      <c r="C121" s="15"/>
      <c r="D121" s="39" t="s">
        <v>46</v>
      </c>
      <c r="E121" s="21">
        <v>687205.94</v>
      </c>
      <c r="F121" s="21">
        <v>773283.96</v>
      </c>
    </row>
    <row r="122" spans="1:6" x14ac:dyDescent="0.3">
      <c r="A122" s="13" t="s">
        <v>78</v>
      </c>
      <c r="B122" s="14" t="s">
        <v>133</v>
      </c>
      <c r="C122" s="15"/>
      <c r="D122" s="15"/>
      <c r="E122" s="21">
        <v>0</v>
      </c>
      <c r="F122" s="21">
        <v>0</v>
      </c>
    </row>
    <row r="123" spans="1:6" x14ac:dyDescent="0.3">
      <c r="A123" s="13" t="s">
        <v>44</v>
      </c>
      <c r="B123" s="14" t="s">
        <v>134</v>
      </c>
      <c r="C123" s="28"/>
      <c r="D123" s="29" t="s">
        <v>83</v>
      </c>
      <c r="E123" s="21">
        <v>0</v>
      </c>
      <c r="F123" s="21">
        <v>0</v>
      </c>
    </row>
    <row r="124" spans="1:6" x14ac:dyDescent="0.3">
      <c r="A124" s="30" t="s">
        <v>47</v>
      </c>
      <c r="B124" s="62" t="s">
        <v>135</v>
      </c>
      <c r="C124" s="31"/>
      <c r="D124" s="29" t="s">
        <v>83</v>
      </c>
      <c r="E124" s="21">
        <v>0</v>
      </c>
      <c r="F124" s="21">
        <v>0</v>
      </c>
    </row>
    <row r="125" spans="1:6" x14ac:dyDescent="0.3">
      <c r="A125" s="58" t="s">
        <v>136</v>
      </c>
      <c r="B125" s="59"/>
      <c r="C125" s="60"/>
      <c r="D125" s="60"/>
      <c r="E125" s="12">
        <f>+E126+E127+E128+E134+E135+E145+E146</f>
        <v>18001063.449999999</v>
      </c>
      <c r="F125" s="12">
        <f>+F126+F127+F128+F134+F135+F145+F146</f>
        <v>13311517.73</v>
      </c>
    </row>
    <row r="126" spans="1:6" x14ac:dyDescent="0.3">
      <c r="A126" s="33" t="s">
        <v>3</v>
      </c>
      <c r="B126" s="34" t="s">
        <v>137</v>
      </c>
      <c r="C126" s="35"/>
      <c r="D126" s="36" t="s">
        <v>111</v>
      </c>
      <c r="E126" s="16">
        <v>0</v>
      </c>
      <c r="F126" s="16">
        <v>0</v>
      </c>
    </row>
    <row r="127" spans="1:6" x14ac:dyDescent="0.3">
      <c r="A127" s="13" t="s">
        <v>20</v>
      </c>
      <c r="B127" s="14" t="s">
        <v>138</v>
      </c>
      <c r="C127" s="15"/>
      <c r="D127" s="39" t="s">
        <v>122</v>
      </c>
      <c r="E127" s="21">
        <v>7204.07</v>
      </c>
      <c r="F127" s="21">
        <v>7204.07</v>
      </c>
    </row>
    <row r="128" spans="1:6" x14ac:dyDescent="0.3">
      <c r="A128" s="26" t="s">
        <v>26</v>
      </c>
      <c r="B128" s="14" t="s">
        <v>139</v>
      </c>
      <c r="C128" s="15"/>
      <c r="D128" s="15"/>
      <c r="E128" s="21">
        <f>SUM(E129:E133)</f>
        <v>5193986.74</v>
      </c>
      <c r="F128" s="21">
        <f>SUM(F129:F133)</f>
        <v>4071883.65</v>
      </c>
    </row>
    <row r="129" spans="1:6" x14ac:dyDescent="0.3">
      <c r="A129" s="51"/>
      <c r="B129" s="22" t="s">
        <v>5</v>
      </c>
      <c r="C129" s="61" t="s">
        <v>127</v>
      </c>
      <c r="D129" s="29" t="s">
        <v>140</v>
      </c>
      <c r="E129" s="20">
        <v>0</v>
      </c>
      <c r="F129" s="20">
        <v>0</v>
      </c>
    </row>
    <row r="130" spans="1:6" x14ac:dyDescent="0.3">
      <c r="A130" s="51"/>
      <c r="B130" s="22" t="s">
        <v>8</v>
      </c>
      <c r="C130" s="61" t="s">
        <v>128</v>
      </c>
      <c r="D130" s="29" t="s">
        <v>140</v>
      </c>
      <c r="E130" s="20">
        <v>4442814.29</v>
      </c>
      <c r="F130" s="20">
        <v>3285061.3</v>
      </c>
    </row>
    <row r="131" spans="1:6" x14ac:dyDescent="0.3">
      <c r="A131" s="51"/>
      <c r="B131" s="22" t="s">
        <v>10</v>
      </c>
      <c r="C131" s="61" t="s">
        <v>129</v>
      </c>
      <c r="D131" s="29" t="s">
        <v>140</v>
      </c>
      <c r="E131" s="20">
        <v>149938.14000000001</v>
      </c>
      <c r="F131" s="20">
        <v>73702.289999999994</v>
      </c>
    </row>
    <row r="132" spans="1:6" x14ac:dyDescent="0.3">
      <c r="A132" s="51"/>
      <c r="B132" s="22" t="s">
        <v>12</v>
      </c>
      <c r="C132" s="61" t="s">
        <v>37</v>
      </c>
      <c r="D132" s="29" t="s">
        <v>140</v>
      </c>
      <c r="E132" s="20">
        <v>0</v>
      </c>
      <c r="F132" s="20">
        <v>0</v>
      </c>
    </row>
    <row r="133" spans="1:6" x14ac:dyDescent="0.3">
      <c r="A133" s="51"/>
      <c r="B133" s="22" t="s">
        <v>14</v>
      </c>
      <c r="C133" s="61" t="s">
        <v>130</v>
      </c>
      <c r="D133" s="29" t="s">
        <v>140</v>
      </c>
      <c r="E133" s="20">
        <v>601234.31000000006</v>
      </c>
      <c r="F133" s="20">
        <v>713120.06</v>
      </c>
    </row>
    <row r="134" spans="1:6" x14ac:dyDescent="0.3">
      <c r="A134" s="13" t="s">
        <v>76</v>
      </c>
      <c r="B134" s="14" t="s">
        <v>141</v>
      </c>
      <c r="C134" s="15"/>
      <c r="D134" s="39" t="s">
        <v>34</v>
      </c>
      <c r="E134" s="21">
        <v>983440.36</v>
      </c>
      <c r="F134" s="21">
        <v>311512.63</v>
      </c>
    </row>
    <row r="135" spans="1:6" x14ac:dyDescent="0.3">
      <c r="A135" s="13" t="s">
        <v>78</v>
      </c>
      <c r="B135" s="14" t="s">
        <v>142</v>
      </c>
      <c r="C135" s="15"/>
      <c r="D135" s="15"/>
      <c r="E135" s="21">
        <f>+E136+SUM(E139:E144)</f>
        <v>11816432.279999999</v>
      </c>
      <c r="F135" s="21">
        <f>+F136+SUM(F139:F144)</f>
        <v>8920917.3800000008</v>
      </c>
    </row>
    <row r="136" spans="1:6" x14ac:dyDescent="0.3">
      <c r="A136" s="113"/>
      <c r="B136" s="22" t="s">
        <v>5</v>
      </c>
      <c r="C136" s="61" t="s">
        <v>143</v>
      </c>
      <c r="D136" s="29" t="s">
        <v>244</v>
      </c>
      <c r="E136" s="20">
        <f>+E137+E138</f>
        <v>5462249.0599999996</v>
      </c>
      <c r="F136" s="20">
        <f>+F137+F138</f>
        <v>4027465.49</v>
      </c>
    </row>
    <row r="137" spans="1:6" x14ac:dyDescent="0.3">
      <c r="A137" s="113"/>
      <c r="B137" s="37" t="s">
        <v>59</v>
      </c>
      <c r="C137" s="18" t="s">
        <v>144</v>
      </c>
      <c r="D137" s="18"/>
      <c r="E137" s="20">
        <v>0</v>
      </c>
      <c r="F137" s="20">
        <v>0</v>
      </c>
    </row>
    <row r="138" spans="1:6" x14ac:dyDescent="0.3">
      <c r="A138" s="113"/>
      <c r="B138" s="37" t="s">
        <v>61</v>
      </c>
      <c r="C138" s="18" t="s">
        <v>145</v>
      </c>
      <c r="D138" s="18"/>
      <c r="E138" s="20">
        <v>5462249.0599999996</v>
      </c>
      <c r="F138" s="20">
        <v>4027465.49</v>
      </c>
    </row>
    <row r="139" spans="1:6" x14ac:dyDescent="0.3">
      <c r="A139" s="113"/>
      <c r="B139" s="22" t="s">
        <v>8</v>
      </c>
      <c r="C139" s="61" t="s">
        <v>146</v>
      </c>
      <c r="D139" s="29" t="s">
        <v>245</v>
      </c>
      <c r="E139" s="20">
        <v>5633701.8399999999</v>
      </c>
      <c r="F139" s="20">
        <v>4204121.63</v>
      </c>
    </row>
    <row r="140" spans="1:6" x14ac:dyDescent="0.3">
      <c r="A140" s="113"/>
      <c r="B140" s="22" t="s">
        <v>10</v>
      </c>
      <c r="C140" s="61" t="s">
        <v>148</v>
      </c>
      <c r="D140" s="29" t="s">
        <v>244</v>
      </c>
      <c r="E140" s="20">
        <v>155897.16</v>
      </c>
      <c r="F140" s="20">
        <v>196035.66</v>
      </c>
    </row>
    <row r="141" spans="1:6" x14ac:dyDescent="0.3">
      <c r="A141" s="113"/>
      <c r="B141" s="22" t="s">
        <v>12</v>
      </c>
      <c r="C141" s="61" t="s">
        <v>149</v>
      </c>
      <c r="D141" s="29" t="s">
        <v>140</v>
      </c>
      <c r="E141" s="20">
        <v>275121.46000000002</v>
      </c>
      <c r="F141" s="20">
        <v>236178.61</v>
      </c>
    </row>
    <row r="142" spans="1:6" x14ac:dyDescent="0.3">
      <c r="A142" s="113"/>
      <c r="B142" s="22" t="s">
        <v>14</v>
      </c>
      <c r="C142" s="61" t="s">
        <v>150</v>
      </c>
      <c r="D142" s="29" t="s">
        <v>111</v>
      </c>
      <c r="E142" s="20">
        <v>0</v>
      </c>
      <c r="F142" s="20">
        <v>0</v>
      </c>
    </row>
    <row r="143" spans="1:6" x14ac:dyDescent="0.3">
      <c r="A143" s="113"/>
      <c r="B143" s="22" t="s">
        <v>16</v>
      </c>
      <c r="C143" s="61" t="s">
        <v>151</v>
      </c>
      <c r="D143" s="29" t="s">
        <v>111</v>
      </c>
      <c r="E143" s="20">
        <v>289462.76</v>
      </c>
      <c r="F143" s="20">
        <v>257115.99</v>
      </c>
    </row>
    <row r="144" spans="1:6" x14ac:dyDescent="0.3">
      <c r="A144" s="113"/>
      <c r="B144" s="22" t="s">
        <v>18</v>
      </c>
      <c r="C144" s="61" t="s">
        <v>152</v>
      </c>
      <c r="D144" s="29" t="s">
        <v>140</v>
      </c>
      <c r="E144" s="20">
        <v>0</v>
      </c>
      <c r="F144" s="20">
        <v>0</v>
      </c>
    </row>
    <row r="145" spans="1:6" x14ac:dyDescent="0.3">
      <c r="A145" s="13" t="s">
        <v>44</v>
      </c>
      <c r="B145" s="14" t="s">
        <v>80</v>
      </c>
      <c r="C145" s="15"/>
      <c r="D145" s="15"/>
      <c r="E145" s="21">
        <v>0</v>
      </c>
      <c r="F145" s="21">
        <v>0</v>
      </c>
    </row>
    <row r="146" spans="1:6" x14ac:dyDescent="0.3">
      <c r="A146" s="13" t="s">
        <v>47</v>
      </c>
      <c r="B146" s="14" t="s">
        <v>153</v>
      </c>
      <c r="C146" s="28"/>
      <c r="D146" s="29" t="s">
        <v>83</v>
      </c>
      <c r="E146" s="21">
        <v>0</v>
      </c>
      <c r="F146" s="21">
        <v>0</v>
      </c>
    </row>
    <row r="147" spans="1:6" x14ac:dyDescent="0.3">
      <c r="A147" s="63" t="s">
        <v>154</v>
      </c>
      <c r="B147" s="64"/>
      <c r="C147" s="65"/>
      <c r="D147" s="65"/>
      <c r="E147" s="12">
        <f>+E84+E108+E125</f>
        <v>53925625.540000007</v>
      </c>
      <c r="F147" s="12">
        <f>+F84+F108+F125</f>
        <v>50742271.180000007</v>
      </c>
    </row>
    <row r="148" spans="1:6" x14ac:dyDescent="0.3">
      <c r="E148" s="45"/>
    </row>
    <row r="149" spans="1:6" x14ac:dyDescent="0.3">
      <c r="C149" s="67"/>
      <c r="D149" s="67"/>
      <c r="E149" s="68"/>
      <c r="F149" s="68"/>
    </row>
    <row r="151" spans="1:6" ht="17.600000000000001" x14ac:dyDescent="0.4">
      <c r="B151" s="14"/>
      <c r="C151" s="121" t="s">
        <v>242</v>
      </c>
      <c r="D151" s="121"/>
      <c r="E151" s="121"/>
      <c r="F151" s="3"/>
    </row>
    <row r="152" spans="1:6" ht="17.600000000000001" x14ac:dyDescent="0.4">
      <c r="C152" s="122" t="s">
        <v>155</v>
      </c>
      <c r="D152" s="122"/>
      <c r="E152" s="122"/>
      <c r="F152" s="5"/>
    </row>
    <row r="153" spans="1:6" ht="17.600000000000001" x14ac:dyDescent="0.4">
      <c r="C153" s="121" t="s">
        <v>247</v>
      </c>
      <c r="D153" s="121"/>
      <c r="E153" s="121"/>
      <c r="F153" s="5"/>
    </row>
    <row r="154" spans="1:6" ht="17.600000000000001" x14ac:dyDescent="0.4">
      <c r="C154" s="69"/>
      <c r="D154" s="69"/>
      <c r="F154" s="69"/>
    </row>
    <row r="155" spans="1:6" ht="17.600000000000001" x14ac:dyDescent="0.4">
      <c r="A155" s="70"/>
      <c r="B155" s="71"/>
      <c r="C155" s="72"/>
      <c r="D155" s="123" t="s">
        <v>1</v>
      </c>
      <c r="E155" s="73" t="s">
        <v>156</v>
      </c>
      <c r="F155" s="74" t="s">
        <v>156</v>
      </c>
    </row>
    <row r="156" spans="1:6" x14ac:dyDescent="0.3">
      <c r="A156" s="75"/>
      <c r="B156" s="76"/>
      <c r="C156" s="77"/>
      <c r="D156" s="124"/>
      <c r="E156" s="11">
        <f>+E4</f>
        <v>2018</v>
      </c>
      <c r="F156" s="11">
        <f>+F4</f>
        <v>2017</v>
      </c>
    </row>
    <row r="157" spans="1:6" x14ac:dyDescent="0.3">
      <c r="A157" s="8" t="s">
        <v>157</v>
      </c>
      <c r="B157" s="9"/>
      <c r="C157" s="10"/>
      <c r="D157" s="10"/>
      <c r="E157" s="12"/>
      <c r="F157" s="12"/>
    </row>
    <row r="158" spans="1:6" x14ac:dyDescent="0.3">
      <c r="A158" s="78" t="s">
        <v>5</v>
      </c>
      <c r="B158" s="48" t="s">
        <v>158</v>
      </c>
      <c r="C158" s="35"/>
      <c r="D158" s="35"/>
      <c r="E158" s="16">
        <f>+E159+E160</f>
        <v>38085261.310000002</v>
      </c>
      <c r="F158" s="16">
        <f>+F159+F160</f>
        <v>29967580.800000001</v>
      </c>
    </row>
    <row r="159" spans="1:6" x14ac:dyDescent="0.3">
      <c r="A159" s="51"/>
      <c r="B159" s="17" t="s">
        <v>59</v>
      </c>
      <c r="C159" s="15" t="s">
        <v>159</v>
      </c>
      <c r="D159" s="39" t="s">
        <v>160</v>
      </c>
      <c r="E159" s="20">
        <v>624617.28</v>
      </c>
      <c r="F159" s="20">
        <v>1587423.79</v>
      </c>
    </row>
    <row r="160" spans="1:6" x14ac:dyDescent="0.3">
      <c r="A160" s="51"/>
      <c r="B160" s="17" t="s">
        <v>61</v>
      </c>
      <c r="C160" s="15" t="s">
        <v>161</v>
      </c>
      <c r="D160" s="39" t="s">
        <v>160</v>
      </c>
      <c r="E160" s="20">
        <v>37460644.030000001</v>
      </c>
      <c r="F160" s="20">
        <v>28380157.010000002</v>
      </c>
    </row>
    <row r="161" spans="1:8" x14ac:dyDescent="0.3">
      <c r="A161" s="26" t="s">
        <v>8</v>
      </c>
      <c r="B161" s="79" t="s">
        <v>162</v>
      </c>
      <c r="C161" s="15"/>
      <c r="D161" s="15"/>
      <c r="E161" s="21">
        <v>0</v>
      </c>
      <c r="F161" s="21">
        <v>0</v>
      </c>
    </row>
    <row r="162" spans="1:8" x14ac:dyDescent="0.3">
      <c r="A162" s="26" t="s">
        <v>10</v>
      </c>
      <c r="B162" s="79" t="s">
        <v>163</v>
      </c>
      <c r="C162" s="15"/>
      <c r="D162" s="39" t="s">
        <v>111</v>
      </c>
      <c r="E162" s="21">
        <v>401082.01</v>
      </c>
      <c r="F162" s="21">
        <v>294630.65999999997</v>
      </c>
    </row>
    <row r="163" spans="1:8" x14ac:dyDescent="0.3">
      <c r="A163" s="26" t="s">
        <v>12</v>
      </c>
      <c r="B163" s="79" t="s">
        <v>164</v>
      </c>
      <c r="C163" s="15"/>
      <c r="D163" s="15"/>
      <c r="E163" s="21">
        <f>+E164+E165+E166+E167</f>
        <v>-19858085.800000001</v>
      </c>
      <c r="F163" s="21">
        <f>+F164+F165+F166+F167</f>
        <v>-13822451.23</v>
      </c>
    </row>
    <row r="164" spans="1:8" x14ac:dyDescent="0.3">
      <c r="A164" s="51"/>
      <c r="B164" s="17" t="s">
        <v>59</v>
      </c>
      <c r="C164" s="80" t="s">
        <v>165</v>
      </c>
      <c r="D164" s="81" t="s">
        <v>166</v>
      </c>
      <c r="E164" s="20">
        <v>-495300.68</v>
      </c>
      <c r="F164" s="20">
        <v>-482438.94</v>
      </c>
    </row>
    <row r="165" spans="1:8" x14ac:dyDescent="0.3">
      <c r="A165" s="51"/>
      <c r="B165" s="17" t="s">
        <v>61</v>
      </c>
      <c r="C165" s="80" t="s">
        <v>167</v>
      </c>
      <c r="D165" s="81" t="s">
        <v>166</v>
      </c>
      <c r="E165" s="20">
        <v>-3014350.52</v>
      </c>
      <c r="F165" s="20">
        <v>-2472642.4300000002</v>
      </c>
    </row>
    <row r="166" spans="1:8" x14ac:dyDescent="0.3">
      <c r="A166" s="51"/>
      <c r="B166" s="17" t="s">
        <v>168</v>
      </c>
      <c r="C166" s="80" t="s">
        <v>169</v>
      </c>
      <c r="D166" s="81" t="s">
        <v>166</v>
      </c>
      <c r="E166" s="20">
        <v>-16348434.6</v>
      </c>
      <c r="F166" s="20">
        <f>-8112947.37-2754422.49</f>
        <v>-10867369.859999999</v>
      </c>
    </row>
    <row r="167" spans="1:8" x14ac:dyDescent="0.3">
      <c r="A167" s="51"/>
      <c r="B167" s="17" t="s">
        <v>170</v>
      </c>
      <c r="C167" s="80" t="s">
        <v>171</v>
      </c>
      <c r="D167" s="81" t="s">
        <v>172</v>
      </c>
      <c r="E167" s="20">
        <v>0</v>
      </c>
      <c r="F167" s="20">
        <v>0</v>
      </c>
    </row>
    <row r="168" spans="1:8" x14ac:dyDescent="0.3">
      <c r="A168" s="26" t="s">
        <v>14</v>
      </c>
      <c r="B168" s="1" t="s">
        <v>173</v>
      </c>
      <c r="C168" s="82"/>
      <c r="D168" s="82"/>
      <c r="E168" s="21">
        <f>+E169+E170</f>
        <v>8360.4599999999991</v>
      </c>
      <c r="F168" s="21">
        <f>+F169+F170</f>
        <v>15277.8</v>
      </c>
    </row>
    <row r="169" spans="1:8" x14ac:dyDescent="0.3">
      <c r="A169" s="51"/>
      <c r="B169" s="17" t="s">
        <v>59</v>
      </c>
      <c r="C169" s="80" t="s">
        <v>174</v>
      </c>
      <c r="D169" s="81" t="s">
        <v>111</v>
      </c>
      <c r="E169" s="20">
        <v>8360.4599999999991</v>
      </c>
      <c r="F169" s="20">
        <v>15277.8</v>
      </c>
    </row>
    <row r="170" spans="1:8" x14ac:dyDescent="0.3">
      <c r="A170" s="51"/>
      <c r="B170" s="17" t="s">
        <v>61</v>
      </c>
      <c r="C170" s="80" t="s">
        <v>175</v>
      </c>
      <c r="D170" s="81" t="s">
        <v>118</v>
      </c>
      <c r="E170" s="20">
        <v>0</v>
      </c>
      <c r="F170" s="20">
        <v>0</v>
      </c>
      <c r="H170" s="119"/>
    </row>
    <row r="171" spans="1:8" x14ac:dyDescent="0.3">
      <c r="A171" s="26" t="s">
        <v>16</v>
      </c>
      <c r="B171" s="1" t="s">
        <v>176</v>
      </c>
      <c r="C171" s="82"/>
      <c r="D171" s="39" t="s">
        <v>177</v>
      </c>
      <c r="E171" s="21">
        <f>+E172+E173+E174</f>
        <v>-7448919.1500000004</v>
      </c>
      <c r="F171" s="21">
        <f>+F172+F173+F174</f>
        <v>-6559042.8000000007</v>
      </c>
    </row>
    <row r="172" spans="1:8" x14ac:dyDescent="0.3">
      <c r="A172" s="51"/>
      <c r="B172" s="17" t="s">
        <v>59</v>
      </c>
      <c r="C172" s="80" t="s">
        <v>178</v>
      </c>
      <c r="D172" s="80"/>
      <c r="E172" s="20">
        <v>-5552862.0300000003</v>
      </c>
      <c r="F172" s="20">
        <v>-4951908.4800000004</v>
      </c>
    </row>
    <row r="173" spans="1:8" x14ac:dyDescent="0.3">
      <c r="A173" s="51"/>
      <c r="B173" s="17" t="s">
        <v>61</v>
      </c>
      <c r="C173" s="80" t="s">
        <v>179</v>
      </c>
      <c r="D173" s="80"/>
      <c r="E173" s="20">
        <v>-1896057.12</v>
      </c>
      <c r="F173" s="20">
        <v>-1607134.32</v>
      </c>
    </row>
    <row r="174" spans="1:8" x14ac:dyDescent="0.3">
      <c r="A174" s="51"/>
      <c r="B174" s="17" t="s">
        <v>168</v>
      </c>
      <c r="C174" s="80" t="s">
        <v>180</v>
      </c>
      <c r="D174" s="80"/>
      <c r="E174" s="20">
        <v>0</v>
      </c>
      <c r="F174" s="20">
        <v>0</v>
      </c>
    </row>
    <row r="175" spans="1:8" x14ac:dyDescent="0.3">
      <c r="A175" s="26" t="s">
        <v>18</v>
      </c>
      <c r="B175" s="1" t="s">
        <v>181</v>
      </c>
      <c r="C175" s="82"/>
      <c r="D175" s="39" t="s">
        <v>182</v>
      </c>
      <c r="E175" s="21">
        <f>+E176+E177+E178+E179</f>
        <v>-6449677.6200000001</v>
      </c>
      <c r="F175" s="21">
        <f>+F176+F177+F178+F179</f>
        <v>-5680704.4900000002</v>
      </c>
    </row>
    <row r="176" spans="1:8" x14ac:dyDescent="0.3">
      <c r="A176" s="51"/>
      <c r="B176" s="17" t="s">
        <v>59</v>
      </c>
      <c r="C176" s="80" t="s">
        <v>183</v>
      </c>
      <c r="D176" s="80"/>
      <c r="E176" s="20">
        <v>-6001313.7000000002</v>
      </c>
      <c r="F176" s="20">
        <v>-5584419.2199999997</v>
      </c>
    </row>
    <row r="177" spans="1:6" x14ac:dyDescent="0.3">
      <c r="A177" s="51"/>
      <c r="B177" s="17" t="s">
        <v>61</v>
      </c>
      <c r="C177" s="80" t="s">
        <v>184</v>
      </c>
      <c r="D177" s="80"/>
      <c r="E177" s="20">
        <v>-224609.8</v>
      </c>
      <c r="F177" s="20">
        <f>-2853597.94+2754422.49</f>
        <v>-99175.449999999721</v>
      </c>
    </row>
    <row r="178" spans="1:6" x14ac:dyDescent="0.3">
      <c r="A178" s="51"/>
      <c r="B178" s="17" t="s">
        <v>168</v>
      </c>
      <c r="C178" s="80" t="s">
        <v>185</v>
      </c>
      <c r="D178" s="80"/>
      <c r="E178" s="20">
        <v>-223754.12</v>
      </c>
      <c r="F178" s="20">
        <v>2890.18</v>
      </c>
    </row>
    <row r="179" spans="1:6" x14ac:dyDescent="0.3">
      <c r="A179" s="51"/>
      <c r="B179" s="17" t="s">
        <v>170</v>
      </c>
      <c r="C179" s="80" t="s">
        <v>186</v>
      </c>
      <c r="D179" s="80"/>
      <c r="E179" s="20">
        <v>0</v>
      </c>
      <c r="F179" s="20">
        <v>0</v>
      </c>
    </row>
    <row r="180" spans="1:6" x14ac:dyDescent="0.3">
      <c r="A180" s="26" t="s">
        <v>187</v>
      </c>
      <c r="B180" s="79" t="s">
        <v>188</v>
      </c>
      <c r="C180" s="15"/>
      <c r="D180" s="39" t="s">
        <v>189</v>
      </c>
      <c r="E180" s="21">
        <v>-3936426.22</v>
      </c>
      <c r="F180" s="21">
        <v>-4019974.06</v>
      </c>
    </row>
    <row r="181" spans="1:6" x14ac:dyDescent="0.3">
      <c r="A181" s="26" t="s">
        <v>190</v>
      </c>
      <c r="B181" s="79" t="s">
        <v>191</v>
      </c>
      <c r="C181" s="15"/>
      <c r="D181" s="39" t="s">
        <v>118</v>
      </c>
      <c r="E181" s="21">
        <v>101558.02</v>
      </c>
      <c r="F181" s="21">
        <v>94733.98</v>
      </c>
    </row>
    <row r="182" spans="1:6" x14ac:dyDescent="0.3">
      <c r="A182" s="26" t="s">
        <v>192</v>
      </c>
      <c r="B182" s="79" t="s">
        <v>193</v>
      </c>
      <c r="C182" s="15"/>
      <c r="D182" s="15"/>
      <c r="E182" s="21">
        <v>0</v>
      </c>
      <c r="F182" s="21">
        <v>0</v>
      </c>
    </row>
    <row r="183" spans="1:6" x14ac:dyDescent="0.3">
      <c r="A183" s="26" t="s">
        <v>194</v>
      </c>
      <c r="B183" s="79" t="s">
        <v>195</v>
      </c>
      <c r="C183" s="15"/>
      <c r="D183" s="39" t="s">
        <v>189</v>
      </c>
      <c r="E183" s="21">
        <f>+E184+E185</f>
        <v>18500</v>
      </c>
      <c r="F183" s="21">
        <f>+F184+F185</f>
        <v>3951.38</v>
      </c>
    </row>
    <row r="184" spans="1:6" x14ac:dyDescent="0.3">
      <c r="A184" s="51"/>
      <c r="B184" s="17" t="s">
        <v>59</v>
      </c>
      <c r="C184" s="80" t="s">
        <v>196</v>
      </c>
      <c r="D184" s="80"/>
      <c r="E184" s="20">
        <v>0</v>
      </c>
      <c r="F184" s="20">
        <v>0</v>
      </c>
    </row>
    <row r="185" spans="1:6" x14ac:dyDescent="0.3">
      <c r="A185" s="51"/>
      <c r="B185" s="17" t="s">
        <v>61</v>
      </c>
      <c r="C185" s="80" t="s">
        <v>197</v>
      </c>
      <c r="D185" s="80"/>
      <c r="E185" s="20">
        <v>18500</v>
      </c>
      <c r="F185" s="20">
        <v>3951.38</v>
      </c>
    </row>
    <row r="186" spans="1:6" x14ac:dyDescent="0.3">
      <c r="A186" s="26" t="s">
        <v>198</v>
      </c>
      <c r="B186" s="79" t="s">
        <v>199</v>
      </c>
      <c r="C186" s="80"/>
      <c r="D186" s="81" t="s">
        <v>200</v>
      </c>
      <c r="E186" s="21">
        <v>0</v>
      </c>
      <c r="F186" s="21">
        <v>0</v>
      </c>
    </row>
    <row r="187" spans="1:6" x14ac:dyDescent="0.3">
      <c r="A187" s="83" t="s">
        <v>201</v>
      </c>
      <c r="B187" s="84" t="s">
        <v>202</v>
      </c>
      <c r="C187" s="85"/>
      <c r="D187" s="81" t="s">
        <v>111</v>
      </c>
      <c r="E187" s="21">
        <v>-27936.26</v>
      </c>
      <c r="F187" s="21">
        <v>-52382.44</v>
      </c>
    </row>
    <row r="188" spans="1:6" x14ac:dyDescent="0.3">
      <c r="A188" s="86" t="s">
        <v>203</v>
      </c>
      <c r="B188" s="87"/>
      <c r="C188" s="88"/>
      <c r="D188" s="88"/>
      <c r="E188" s="12">
        <f>+E158+E161+E162+E163+E168+E171+E175+E180+E181+E182+E183+E186+E187</f>
        <v>893716.74999999977</v>
      </c>
      <c r="F188" s="12">
        <f>+F158+F161+F162+F163+F168+F171+F175+F180+F181+F182+F183+F186+F187</f>
        <v>241619.60000000015</v>
      </c>
    </row>
    <row r="189" spans="1:6" x14ac:dyDescent="0.3">
      <c r="A189" s="78" t="s">
        <v>204</v>
      </c>
      <c r="B189" s="89" t="s">
        <v>205</v>
      </c>
      <c r="C189" s="90"/>
      <c r="D189" s="90"/>
      <c r="E189" s="16">
        <f>+E190+E193+E196</f>
        <v>332682.02</v>
      </c>
      <c r="F189" s="16">
        <f>+F190+F193+F196</f>
        <v>44205.85</v>
      </c>
    </row>
    <row r="190" spans="1:6" x14ac:dyDescent="0.3">
      <c r="A190" s="51"/>
      <c r="B190" s="91" t="s">
        <v>59</v>
      </c>
      <c r="C190" s="92" t="s">
        <v>206</v>
      </c>
      <c r="D190" s="81" t="s">
        <v>147</v>
      </c>
      <c r="E190" s="21">
        <f>+E191+E192</f>
        <v>0</v>
      </c>
      <c r="F190" s="21">
        <f>+F191+F192</f>
        <v>0</v>
      </c>
    </row>
    <row r="191" spans="1:6" x14ac:dyDescent="0.3">
      <c r="A191" s="51"/>
      <c r="C191" s="80" t="s">
        <v>207</v>
      </c>
      <c r="D191" s="80"/>
      <c r="E191" s="20">
        <v>0</v>
      </c>
      <c r="F191" s="20">
        <v>0</v>
      </c>
    </row>
    <row r="192" spans="1:6" x14ac:dyDescent="0.3">
      <c r="A192" s="51"/>
      <c r="C192" s="80" t="s">
        <v>208</v>
      </c>
      <c r="D192" s="80"/>
      <c r="E192" s="20">
        <v>0</v>
      </c>
      <c r="F192" s="20">
        <v>0</v>
      </c>
    </row>
    <row r="193" spans="1:6" x14ac:dyDescent="0.3">
      <c r="A193" s="116"/>
      <c r="B193" s="91" t="s">
        <v>61</v>
      </c>
      <c r="C193" s="92" t="s">
        <v>209</v>
      </c>
      <c r="D193" s="81" t="s">
        <v>147</v>
      </c>
      <c r="E193" s="21">
        <f>+E194+E195</f>
        <v>332682.02</v>
      </c>
      <c r="F193" s="21">
        <f>+F194+F195</f>
        <v>44205.85</v>
      </c>
    </row>
    <row r="194" spans="1:6" x14ac:dyDescent="0.3">
      <c r="A194" s="51"/>
      <c r="C194" s="80" t="s">
        <v>210</v>
      </c>
      <c r="D194" s="80"/>
      <c r="E194" s="20">
        <v>325645.26</v>
      </c>
      <c r="F194" s="20">
        <v>0</v>
      </c>
    </row>
    <row r="195" spans="1:6" x14ac:dyDescent="0.3">
      <c r="A195" s="51"/>
      <c r="C195" s="80" t="s">
        <v>211</v>
      </c>
      <c r="D195" s="80"/>
      <c r="E195" s="20">
        <v>7036.76</v>
      </c>
      <c r="F195" s="20">
        <v>44205.85</v>
      </c>
    </row>
    <row r="196" spans="1:6" x14ac:dyDescent="0.3">
      <c r="A196" s="51"/>
      <c r="B196" s="91" t="s">
        <v>168</v>
      </c>
      <c r="C196" s="92" t="s">
        <v>212</v>
      </c>
      <c r="D196" s="81" t="s">
        <v>118</v>
      </c>
      <c r="E196" s="21">
        <v>0</v>
      </c>
      <c r="F196" s="21">
        <v>0</v>
      </c>
    </row>
    <row r="197" spans="1:6" x14ac:dyDescent="0.3">
      <c r="A197" s="26" t="s">
        <v>213</v>
      </c>
      <c r="B197" s="79" t="s">
        <v>214</v>
      </c>
      <c r="C197" s="15"/>
      <c r="D197" s="15"/>
      <c r="E197" s="21">
        <f>+E198+E199+E200</f>
        <v>-358268.62</v>
      </c>
      <c r="F197" s="21">
        <f>+F198+F199+F200</f>
        <v>-396625.21</v>
      </c>
    </row>
    <row r="198" spans="1:6" x14ac:dyDescent="0.3">
      <c r="A198" s="51"/>
      <c r="B198" s="17" t="s">
        <v>59</v>
      </c>
      <c r="C198" s="80" t="s">
        <v>215</v>
      </c>
      <c r="D198" s="81" t="s">
        <v>147</v>
      </c>
      <c r="E198" s="20">
        <v>0</v>
      </c>
      <c r="F198" s="20">
        <v>0</v>
      </c>
    </row>
    <row r="199" spans="1:6" x14ac:dyDescent="0.3">
      <c r="A199" s="51"/>
      <c r="B199" s="17" t="s">
        <v>61</v>
      </c>
      <c r="C199" s="80" t="s">
        <v>216</v>
      </c>
      <c r="D199" s="81" t="s">
        <v>140</v>
      </c>
      <c r="E199" s="20">
        <v>-358268.62</v>
      </c>
      <c r="F199" s="20">
        <v>-396625.21</v>
      </c>
    </row>
    <row r="200" spans="1:6" x14ac:dyDescent="0.3">
      <c r="A200" s="51"/>
      <c r="B200" s="17" t="s">
        <v>168</v>
      </c>
      <c r="C200" s="80" t="s">
        <v>217</v>
      </c>
      <c r="D200" s="81" t="s">
        <v>111</v>
      </c>
      <c r="E200" s="20">
        <v>0</v>
      </c>
      <c r="F200" s="20">
        <v>0</v>
      </c>
    </row>
    <row r="201" spans="1:6" x14ac:dyDescent="0.3">
      <c r="A201" s="26" t="s">
        <v>218</v>
      </c>
      <c r="B201" s="79" t="s">
        <v>219</v>
      </c>
      <c r="C201" s="93"/>
      <c r="D201" s="93"/>
      <c r="E201" s="21">
        <f>+E202+E203</f>
        <v>0</v>
      </c>
      <c r="F201" s="21">
        <f>+F202+F203</f>
        <v>0</v>
      </c>
    </row>
    <row r="202" spans="1:6" x14ac:dyDescent="0.3">
      <c r="A202" s="51"/>
      <c r="B202" s="17" t="s">
        <v>59</v>
      </c>
      <c r="C202" s="80" t="s">
        <v>220</v>
      </c>
      <c r="D202" s="81" t="s">
        <v>140</v>
      </c>
      <c r="E202" s="20">
        <v>0</v>
      </c>
      <c r="F202" s="20">
        <v>0</v>
      </c>
    </row>
    <row r="203" spans="1:6" ht="12" customHeight="1" x14ac:dyDescent="0.3">
      <c r="A203" s="51"/>
      <c r="B203" s="17" t="s">
        <v>61</v>
      </c>
      <c r="C203" s="80" t="s">
        <v>221</v>
      </c>
      <c r="D203" s="81" t="s">
        <v>140</v>
      </c>
      <c r="E203" s="20">
        <v>0</v>
      </c>
      <c r="F203" s="20">
        <v>0</v>
      </c>
    </row>
    <row r="204" spans="1:6" x14ac:dyDescent="0.3">
      <c r="A204" s="26" t="s">
        <v>222</v>
      </c>
      <c r="B204" s="79" t="s">
        <v>223</v>
      </c>
      <c r="C204" s="92"/>
      <c r="D204" s="92"/>
      <c r="E204" s="21">
        <v>0</v>
      </c>
      <c r="F204" s="21">
        <v>0</v>
      </c>
    </row>
    <row r="205" spans="1:6" x14ac:dyDescent="0.3">
      <c r="A205" s="26" t="s">
        <v>224</v>
      </c>
      <c r="B205" s="79" t="s">
        <v>225</v>
      </c>
      <c r="C205" s="92"/>
      <c r="D205" s="92"/>
      <c r="E205" s="21">
        <f>+E206+E207</f>
        <v>-56838.609999999993</v>
      </c>
      <c r="F205" s="21">
        <f>+F206+F207</f>
        <v>4.84</v>
      </c>
    </row>
    <row r="206" spans="1:6" x14ac:dyDescent="0.3">
      <c r="A206" s="51"/>
      <c r="B206" s="17" t="s">
        <v>59</v>
      </c>
      <c r="C206" s="80" t="s">
        <v>226</v>
      </c>
      <c r="D206" s="81" t="s">
        <v>140</v>
      </c>
      <c r="E206" s="20">
        <v>-56747.09</v>
      </c>
      <c r="F206" s="20">
        <v>0</v>
      </c>
    </row>
    <row r="207" spans="1:6" x14ac:dyDescent="0.3">
      <c r="A207" s="51"/>
      <c r="B207" s="17" t="s">
        <v>61</v>
      </c>
      <c r="C207" s="80" t="s">
        <v>197</v>
      </c>
      <c r="D207" s="81" t="s">
        <v>140</v>
      </c>
      <c r="E207" s="20">
        <v>-91.52</v>
      </c>
      <c r="F207" s="20">
        <v>4.84</v>
      </c>
    </row>
    <row r="208" spans="1:6" x14ac:dyDescent="0.3">
      <c r="A208" s="51" t="s">
        <v>228</v>
      </c>
      <c r="B208" s="14" t="s">
        <v>233</v>
      </c>
      <c r="C208" s="80"/>
      <c r="D208" s="81"/>
      <c r="E208" s="21">
        <f>SUM(E209:E211)</f>
        <v>0</v>
      </c>
      <c r="F208" s="21">
        <f>SUM(F209:F211)</f>
        <v>0</v>
      </c>
    </row>
    <row r="209" spans="1:6" x14ac:dyDescent="0.3">
      <c r="A209" s="51"/>
      <c r="B209" s="17" t="s">
        <v>59</v>
      </c>
      <c r="C209" s="80" t="s">
        <v>234</v>
      </c>
      <c r="D209" s="81" t="s">
        <v>140</v>
      </c>
      <c r="E209" s="20">
        <v>0</v>
      </c>
      <c r="F209" s="20">
        <v>0</v>
      </c>
    </row>
    <row r="210" spans="1:6" x14ac:dyDescent="0.3">
      <c r="A210" s="51"/>
      <c r="B210" s="17" t="s">
        <v>61</v>
      </c>
      <c r="C210" s="80" t="s">
        <v>235</v>
      </c>
      <c r="D210" s="81" t="s">
        <v>140</v>
      </c>
      <c r="E210" s="20">
        <v>0</v>
      </c>
      <c r="F210" s="20">
        <v>0</v>
      </c>
    </row>
    <row r="211" spans="1:6" x14ac:dyDescent="0.3">
      <c r="A211" s="117"/>
      <c r="B211" s="40" t="s">
        <v>168</v>
      </c>
      <c r="C211" s="85" t="s">
        <v>236</v>
      </c>
      <c r="D211" s="94" t="s">
        <v>140</v>
      </c>
      <c r="E211" s="20">
        <v>0</v>
      </c>
      <c r="F211" s="20">
        <v>0</v>
      </c>
    </row>
    <row r="212" spans="1:6" x14ac:dyDescent="0.3">
      <c r="A212" s="95" t="s">
        <v>240</v>
      </c>
      <c r="B212" s="96"/>
      <c r="C212" s="97"/>
      <c r="D212" s="97"/>
      <c r="E212" s="12">
        <f>+E189+E197+E201+E204+E205+E208</f>
        <v>-82425.209999999963</v>
      </c>
      <c r="F212" s="12">
        <f>+F189+F197+F201+F204+F205+F208</f>
        <v>-352414.52</v>
      </c>
    </row>
    <row r="213" spans="1:6" x14ac:dyDescent="0.3">
      <c r="A213" s="98" t="s">
        <v>227</v>
      </c>
      <c r="B213" s="99"/>
      <c r="C213" s="100"/>
      <c r="D213" s="100"/>
      <c r="E213" s="12">
        <f>+E188+E212</f>
        <v>811291.5399999998</v>
      </c>
      <c r="F213" s="12">
        <f>+F188+F212</f>
        <v>-110794.91999999987</v>
      </c>
    </row>
    <row r="214" spans="1:6" x14ac:dyDescent="0.3">
      <c r="A214" s="101" t="s">
        <v>231</v>
      </c>
      <c r="B214" s="102" t="s">
        <v>229</v>
      </c>
      <c r="C214" s="65"/>
      <c r="D214" s="103" t="s">
        <v>46</v>
      </c>
      <c r="E214" s="12">
        <v>-684392.67</v>
      </c>
      <c r="F214" s="12">
        <v>-467807.28</v>
      </c>
    </row>
    <row r="215" spans="1:6" ht="24.75" customHeight="1" x14ac:dyDescent="0.3">
      <c r="A215" s="127" t="s">
        <v>237</v>
      </c>
      <c r="B215" s="125"/>
      <c r="C215" s="126"/>
      <c r="D215" s="104"/>
      <c r="E215" s="12">
        <f>+E213+E214</f>
        <v>126898.86999999976</v>
      </c>
      <c r="F215" s="12">
        <f>+F213+F214</f>
        <v>-578602.19999999995</v>
      </c>
    </row>
    <row r="216" spans="1:6" x14ac:dyDescent="0.3">
      <c r="A216" s="105" t="s">
        <v>230</v>
      </c>
      <c r="B216" s="100"/>
      <c r="C216" s="99"/>
      <c r="D216" s="106" t="s">
        <v>52</v>
      </c>
      <c r="E216" s="12">
        <v>0</v>
      </c>
      <c r="F216" s="12">
        <v>0</v>
      </c>
    </row>
    <row r="217" spans="1:6" ht="23.25" customHeight="1" x14ac:dyDescent="0.3">
      <c r="A217" s="101" t="s">
        <v>238</v>
      </c>
      <c r="B217" s="125" t="s">
        <v>232</v>
      </c>
      <c r="C217" s="126"/>
      <c r="D217" s="107" t="s">
        <v>111</v>
      </c>
      <c r="E217" s="12">
        <v>0</v>
      </c>
      <c r="F217" s="12">
        <v>0</v>
      </c>
    </row>
    <row r="218" spans="1:6" x14ac:dyDescent="0.3">
      <c r="A218" s="108" t="s">
        <v>239</v>
      </c>
      <c r="B218" s="109"/>
      <c r="C218" s="110"/>
      <c r="D218" s="111" t="s">
        <v>103</v>
      </c>
      <c r="E218" s="12">
        <f>+E215+E216</f>
        <v>126898.86999999976</v>
      </c>
      <c r="F218" s="12">
        <f>+F215+F216</f>
        <v>-578602.19999999995</v>
      </c>
    </row>
    <row r="219" spans="1:6" x14ac:dyDescent="0.3">
      <c r="C219" s="112"/>
      <c r="D219" s="112"/>
      <c r="F219" s="45"/>
    </row>
    <row r="220" spans="1:6" x14ac:dyDescent="0.3">
      <c r="C220" s="112"/>
      <c r="D220" s="112"/>
      <c r="E220" s="45"/>
      <c r="F220" s="45"/>
    </row>
    <row r="221" spans="1:6" x14ac:dyDescent="0.3">
      <c r="C221" s="112"/>
      <c r="D221" s="112"/>
      <c r="E221" s="45"/>
      <c r="F221" s="45"/>
    </row>
    <row r="222" spans="1:6" x14ac:dyDescent="0.3">
      <c r="C222" s="112"/>
      <c r="D222" s="112"/>
      <c r="E222" s="45"/>
      <c r="F222" s="45"/>
    </row>
    <row r="223" spans="1:6" x14ac:dyDescent="0.3">
      <c r="C223" s="112"/>
      <c r="D223" s="112"/>
    </row>
    <row r="224" spans="1:6" x14ac:dyDescent="0.3">
      <c r="C224" s="112"/>
      <c r="D224" s="112"/>
    </row>
    <row r="225" spans="1:10" x14ac:dyDescent="0.3">
      <c r="C225" s="112"/>
      <c r="D225" s="112"/>
    </row>
    <row r="226" spans="1:10" x14ac:dyDescent="0.3">
      <c r="C226" s="112"/>
      <c r="D226" s="112"/>
    </row>
    <row r="227" spans="1:10" x14ac:dyDescent="0.3">
      <c r="C227" s="112"/>
      <c r="D227" s="112"/>
    </row>
    <row r="228" spans="1:10" x14ac:dyDescent="0.3">
      <c r="C228" s="112"/>
      <c r="D228" s="112"/>
    </row>
    <row r="229" spans="1:10" s="66" customFormat="1" x14ac:dyDescent="0.3">
      <c r="A229" s="1"/>
      <c r="B229" s="2"/>
      <c r="C229" s="112"/>
      <c r="D229" s="112"/>
      <c r="G229" s="4"/>
      <c r="H229" s="4"/>
      <c r="I229" s="4"/>
      <c r="J229" s="4"/>
    </row>
    <row r="230" spans="1:10" s="66" customFormat="1" x14ac:dyDescent="0.3">
      <c r="A230" s="1"/>
      <c r="B230" s="2"/>
      <c r="C230" s="112"/>
      <c r="D230" s="112"/>
      <c r="G230" s="4"/>
      <c r="H230" s="4"/>
      <c r="I230" s="4"/>
      <c r="J230" s="4"/>
    </row>
    <row r="231" spans="1:10" s="66" customFormat="1" x14ac:dyDescent="0.3">
      <c r="A231" s="1"/>
      <c r="B231" s="2"/>
      <c r="C231" s="112"/>
      <c r="D231" s="112"/>
      <c r="G231" s="4"/>
      <c r="H231" s="4"/>
      <c r="I231" s="4"/>
      <c r="J231" s="4"/>
    </row>
    <row r="232" spans="1:10" s="66" customFormat="1" x14ac:dyDescent="0.3">
      <c r="A232" s="1"/>
      <c r="B232" s="2"/>
      <c r="C232" s="112"/>
      <c r="D232" s="112"/>
      <c r="G232" s="4"/>
      <c r="H232" s="4"/>
      <c r="I232" s="4"/>
      <c r="J232" s="4"/>
    </row>
    <row r="233" spans="1:10" s="66" customFormat="1" x14ac:dyDescent="0.3">
      <c r="A233" s="1"/>
      <c r="B233" s="2"/>
      <c r="C233" s="112"/>
      <c r="D233" s="112"/>
      <c r="G233" s="4"/>
      <c r="H233" s="4"/>
      <c r="I233" s="4"/>
      <c r="J233" s="4"/>
    </row>
    <row r="234" spans="1:10" s="66" customFormat="1" x14ac:dyDescent="0.3">
      <c r="A234" s="1"/>
      <c r="B234" s="2"/>
      <c r="C234" s="112"/>
      <c r="D234" s="112"/>
      <c r="G234" s="4"/>
      <c r="H234" s="4"/>
      <c r="I234" s="4"/>
      <c r="J234" s="4"/>
    </row>
    <row r="235" spans="1:10" s="66" customFormat="1" x14ac:dyDescent="0.3">
      <c r="A235" s="1"/>
      <c r="B235" s="2"/>
      <c r="C235" s="112"/>
      <c r="D235" s="112"/>
      <c r="G235" s="4"/>
      <c r="H235" s="4"/>
      <c r="I235" s="4"/>
      <c r="J235" s="4"/>
    </row>
    <row r="236" spans="1:10" s="66" customFormat="1" x14ac:dyDescent="0.3">
      <c r="A236" s="1"/>
      <c r="B236" s="2"/>
      <c r="C236" s="112"/>
      <c r="D236" s="112"/>
      <c r="G236" s="4"/>
      <c r="H236" s="4"/>
      <c r="I236" s="4"/>
      <c r="J236" s="4"/>
    </row>
    <row r="237" spans="1:10" s="66" customFormat="1" x14ac:dyDescent="0.3">
      <c r="A237" s="1"/>
      <c r="B237" s="2"/>
      <c r="C237" s="112"/>
      <c r="D237" s="112"/>
      <c r="G237" s="4"/>
      <c r="H237" s="4"/>
      <c r="I237" s="4"/>
      <c r="J237" s="4"/>
    </row>
    <row r="238" spans="1:10" s="66" customFormat="1" x14ac:dyDescent="0.3">
      <c r="A238" s="1"/>
      <c r="B238" s="2"/>
      <c r="C238" s="112"/>
      <c r="D238" s="112"/>
      <c r="G238" s="4"/>
      <c r="H238" s="4"/>
      <c r="I238" s="4"/>
      <c r="J238" s="4"/>
    </row>
    <row r="239" spans="1:10" s="66" customFormat="1" x14ac:dyDescent="0.3">
      <c r="A239" s="1"/>
      <c r="B239" s="2"/>
      <c r="C239" s="112"/>
      <c r="D239" s="112"/>
      <c r="G239" s="4"/>
      <c r="H239" s="4"/>
      <c r="I239" s="4"/>
      <c r="J239" s="4"/>
    </row>
    <row r="240" spans="1:10" s="66" customFormat="1" x14ac:dyDescent="0.3">
      <c r="A240" s="1"/>
      <c r="B240" s="2"/>
      <c r="C240" s="112"/>
      <c r="D240" s="112"/>
      <c r="G240" s="4"/>
      <c r="H240" s="4"/>
      <c r="I240" s="4"/>
      <c r="J240" s="4"/>
    </row>
    <row r="241" spans="1:10" s="66" customFormat="1" x14ac:dyDescent="0.3">
      <c r="A241" s="1"/>
      <c r="B241" s="2"/>
      <c r="C241" s="112"/>
      <c r="D241" s="112"/>
      <c r="G241" s="4"/>
      <c r="H241" s="4"/>
      <c r="I241" s="4"/>
      <c r="J241" s="4"/>
    </row>
    <row r="242" spans="1:10" s="66" customFormat="1" x14ac:dyDescent="0.3">
      <c r="A242" s="1"/>
      <c r="B242" s="2"/>
      <c r="C242" s="112"/>
      <c r="D242" s="112"/>
      <c r="G242" s="4"/>
      <c r="H242" s="4"/>
      <c r="I242" s="4"/>
      <c r="J242" s="4"/>
    </row>
    <row r="243" spans="1:10" s="66" customFormat="1" x14ac:dyDescent="0.3">
      <c r="A243" s="1"/>
      <c r="B243" s="2"/>
      <c r="C243" s="112"/>
      <c r="D243" s="112"/>
      <c r="G243" s="4"/>
      <c r="H243" s="4"/>
      <c r="I243" s="4"/>
      <c r="J243" s="4"/>
    </row>
    <row r="244" spans="1:10" s="66" customFormat="1" x14ac:dyDescent="0.3">
      <c r="A244" s="1"/>
      <c r="B244" s="2"/>
      <c r="C244" s="112"/>
      <c r="D244" s="112"/>
      <c r="G244" s="4"/>
      <c r="H244" s="4"/>
      <c r="I244" s="4"/>
      <c r="J244" s="4"/>
    </row>
    <row r="245" spans="1:10" s="66" customFormat="1" x14ac:dyDescent="0.3">
      <c r="A245" s="1"/>
      <c r="B245" s="2"/>
      <c r="C245" s="112"/>
      <c r="D245" s="112"/>
      <c r="G245" s="4"/>
      <c r="H245" s="4"/>
      <c r="I245" s="4"/>
      <c r="J245" s="4"/>
    </row>
    <row r="246" spans="1:10" s="66" customFormat="1" x14ac:dyDescent="0.3">
      <c r="A246" s="1"/>
      <c r="B246" s="2"/>
      <c r="C246" s="112"/>
      <c r="D246" s="112"/>
      <c r="G246" s="4"/>
      <c r="H246" s="4"/>
      <c r="I246" s="4"/>
      <c r="J246" s="4"/>
    </row>
    <row r="247" spans="1:10" s="66" customFormat="1" x14ac:dyDescent="0.3">
      <c r="A247" s="1"/>
      <c r="B247" s="2"/>
      <c r="C247" s="112"/>
      <c r="D247" s="112"/>
      <c r="G247" s="4"/>
      <c r="H247" s="4"/>
      <c r="I247" s="4"/>
      <c r="J247" s="4"/>
    </row>
    <row r="248" spans="1:10" s="66" customFormat="1" x14ac:dyDescent="0.3">
      <c r="A248" s="1"/>
      <c r="B248" s="2"/>
      <c r="C248" s="112"/>
      <c r="D248" s="112"/>
      <c r="G248" s="4"/>
      <c r="H248" s="4"/>
      <c r="I248" s="4"/>
      <c r="J248" s="4"/>
    </row>
    <row r="249" spans="1:10" s="66" customFormat="1" x14ac:dyDescent="0.3">
      <c r="A249" s="1"/>
      <c r="B249" s="2"/>
      <c r="C249" s="112"/>
      <c r="D249" s="112"/>
      <c r="G249" s="4"/>
      <c r="H249" s="4"/>
      <c r="I249" s="4"/>
      <c r="J249" s="4"/>
    </row>
    <row r="250" spans="1:10" s="66" customFormat="1" x14ac:dyDescent="0.3">
      <c r="A250" s="1"/>
      <c r="B250" s="2"/>
      <c r="C250" s="112"/>
      <c r="D250" s="112"/>
      <c r="G250" s="4"/>
      <c r="H250" s="4"/>
      <c r="I250" s="4"/>
      <c r="J250" s="4"/>
    </row>
    <row r="251" spans="1:10" s="66" customFormat="1" x14ac:dyDescent="0.3">
      <c r="A251" s="1"/>
      <c r="B251" s="2"/>
      <c r="C251" s="112"/>
      <c r="D251" s="112"/>
      <c r="G251" s="4"/>
      <c r="H251" s="4"/>
      <c r="I251" s="4"/>
      <c r="J251" s="4"/>
    </row>
    <row r="252" spans="1:10" s="66" customFormat="1" x14ac:dyDescent="0.3">
      <c r="A252" s="1"/>
      <c r="B252" s="2"/>
      <c r="C252" s="112"/>
      <c r="D252" s="112"/>
      <c r="G252" s="4"/>
      <c r="H252" s="4"/>
      <c r="I252" s="4"/>
      <c r="J252" s="4"/>
    </row>
    <row r="253" spans="1:10" s="66" customFormat="1" x14ac:dyDescent="0.3">
      <c r="A253" s="1"/>
      <c r="B253" s="2"/>
      <c r="C253" s="112"/>
      <c r="D253" s="112"/>
      <c r="G253" s="4"/>
      <c r="H253" s="4"/>
      <c r="I253" s="4"/>
      <c r="J253" s="4"/>
    </row>
    <row r="254" spans="1:10" s="66" customFormat="1" x14ac:dyDescent="0.3">
      <c r="A254" s="1"/>
      <c r="B254" s="2"/>
      <c r="C254" s="112"/>
      <c r="D254" s="112"/>
      <c r="G254" s="4"/>
      <c r="H254" s="4"/>
      <c r="I254" s="4"/>
      <c r="J254" s="4"/>
    </row>
    <row r="255" spans="1:10" s="66" customFormat="1" x14ac:dyDescent="0.3">
      <c r="A255" s="1"/>
      <c r="B255" s="2"/>
      <c r="C255" s="112"/>
      <c r="D255" s="112"/>
      <c r="G255" s="4"/>
      <c r="H255" s="4"/>
      <c r="I255" s="4"/>
      <c r="J255" s="4"/>
    </row>
  </sheetData>
  <mergeCells count="10">
    <mergeCell ref="A1:F1"/>
    <mergeCell ref="A2:F2"/>
    <mergeCell ref="C153:E153"/>
    <mergeCell ref="D155:D156"/>
    <mergeCell ref="B217:C217"/>
    <mergeCell ref="C151:E151"/>
    <mergeCell ref="C152:E152"/>
    <mergeCell ref="A80:F80"/>
    <mergeCell ref="A81:F81"/>
    <mergeCell ref="A215:C215"/>
  </mergeCells>
  <phoneticPr fontId="2" type="noConversion"/>
  <pageMargins left="0.86614173228346458" right="0.23622047244094491" top="0.51181102362204722" bottom="0.74803149606299213" header="0.51181102362204722" footer="0.47244094488188981"/>
  <pageSetup paperSize="9" scale="76" fitToHeight="3" orientation="portrait" r:id="rId1"/>
  <headerFooter alignWithMargins="0">
    <oddFooter>&amp;L     Información expresada en euros&amp;C&amp;P</oddFooter>
  </headerFooter>
  <rowBreaks count="2" manualBreakCount="2">
    <brk id="79" max="16383" man="1"/>
    <brk id="150" max="6" man="1"/>
  </rowBreaks>
  <ignoredErrors>
    <ignoredError sqref="D60:E61 E77 D110:D122 D136 D140:D141 D144:D145 D181 D186 D190 D193 D196 D198 D216 D73:E73 D67 D51 D48 D45 D40:D42 D38 D29:D34 D25 D22 D19:D20 D15:D18 D7:D13 D56 D66:E66 D63:E64 D69:E71 D75:E75 D74 D59:E59 D57 D58 D65 D68 D72 D62 D55" twoDigitTextYear="1"/>
    <ignoredError sqref="D76:D77 D107 D123:D124 D127 D142:D143 D146 D164:D167 D170 D187 D217:D218" twoDigitTextYear="1" numberStoredAsText="1"/>
    <ignoredError sqref="D99:E100 D102:E104 D101 D126 D162:D163 D168:D169 D200 D106:E106 D105 D98" numberStoredAsText="1"/>
    <ignoredError sqref="E101" numberStoredAsText="1" formulaRange="1"/>
    <ignoredError sqref="E114:F114 E135:F135 E50:F50 E28:F28 F67 E128:F128 F101" formulaRange="1"/>
    <ignoredError sqref="E67" twoDigitTextYear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CCAA NORMAL conso</vt:lpstr>
      <vt:lpstr>CCAA NORMAL indiv</vt:lpstr>
      <vt:lpstr>'CCAA NORMAL conso'!Área_de_impresión</vt:lpstr>
      <vt:lpstr>'CCAA NORMAL indiv'!Área_de_impresión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abgl26</dc:creator>
  <cp:lastModifiedBy>Fernando Pérez</cp:lastModifiedBy>
  <cp:lastPrinted>2019-04-30T08:56:35Z</cp:lastPrinted>
  <dcterms:created xsi:type="dcterms:W3CDTF">2010-07-21T08:09:56Z</dcterms:created>
  <dcterms:modified xsi:type="dcterms:W3CDTF">2019-04-30T11:44:35Z</dcterms:modified>
</cp:coreProperties>
</file>